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60" windowHeight="7620"/>
  </bookViews>
  <sheets>
    <sheet name="PREMIUM FUTURE" sheetId="1" r:id="rId1"/>
  </sheets>
  <calcPr calcId="124519"/>
</workbook>
</file>

<file path=xl/calcChain.xml><?xml version="1.0" encoding="utf-8"?>
<calcChain xmlns="http://schemas.openxmlformats.org/spreadsheetml/2006/main">
  <c r="H22" i="1"/>
  <c r="H10"/>
  <c r="J10" s="1"/>
  <c r="K10" s="1"/>
  <c r="H11"/>
  <c r="J11" s="1"/>
  <c r="K11" s="1"/>
  <c r="H12"/>
  <c r="J12" s="1"/>
  <c r="K12" s="1"/>
  <c r="H13"/>
  <c r="J13" s="1"/>
  <c r="K13" s="1"/>
  <c r="H14"/>
  <c r="J14" s="1"/>
  <c r="K14" s="1"/>
  <c r="H15"/>
  <c r="J15" s="1"/>
  <c r="K15" s="1"/>
  <c r="H16"/>
  <c r="J16" s="1"/>
  <c r="K16" s="1"/>
  <c r="H17"/>
  <c r="J17" s="1"/>
  <c r="K17" s="1"/>
  <c r="H18"/>
  <c r="J18" s="1"/>
  <c r="K18" s="1"/>
  <c r="H19"/>
  <c r="J19" s="1"/>
  <c r="K19" s="1"/>
  <c r="H20"/>
  <c r="J20" s="1"/>
  <c r="K20" s="1"/>
  <c r="H21"/>
  <c r="J21" s="1"/>
  <c r="K21" s="1"/>
  <c r="J22"/>
  <c r="K22" s="1"/>
  <c r="H23"/>
  <c r="J23" s="1"/>
  <c r="K23" s="1"/>
  <c r="H24"/>
  <c r="J24" s="1"/>
  <c r="K24" s="1"/>
  <c r="H25"/>
  <c r="J25" s="1"/>
  <c r="K25" s="1"/>
  <c r="H26"/>
  <c r="J26" s="1"/>
  <c r="K26" s="1"/>
  <c r="H27"/>
  <c r="J27" s="1"/>
  <c r="K27" s="1"/>
  <c r="H28"/>
  <c r="J28" s="1"/>
  <c r="K28" s="1"/>
  <c r="H29"/>
  <c r="J29" s="1"/>
  <c r="K29" s="1"/>
  <c r="H30"/>
  <c r="J30" s="1"/>
  <c r="K30" s="1"/>
  <c r="H31"/>
  <c r="J31" s="1"/>
  <c r="K31" s="1"/>
  <c r="H32"/>
  <c r="J32" s="1"/>
  <c r="K32" s="1"/>
  <c r="H33"/>
  <c r="J33" s="1"/>
  <c r="K33" s="1"/>
  <c r="H34"/>
  <c r="J34" s="1"/>
  <c r="K34" s="1"/>
  <c r="H35"/>
  <c r="J35" s="1"/>
  <c r="K35" s="1"/>
  <c r="H36"/>
  <c r="J36" s="1"/>
  <c r="K36" s="1"/>
  <c r="H37"/>
  <c r="J37" s="1"/>
  <c r="K37" s="1"/>
  <c r="H38"/>
  <c r="H39"/>
  <c r="H40"/>
  <c r="H41"/>
  <c r="H42"/>
  <c r="J42" s="1"/>
  <c r="K42" s="1"/>
  <c r="H43"/>
  <c r="H44"/>
  <c r="I45"/>
  <c r="H45"/>
  <c r="H46"/>
  <c r="J46" s="1"/>
  <c r="K46" s="1"/>
  <c r="I48"/>
  <c r="H47"/>
  <c r="J47" s="1"/>
  <c r="K47" s="1"/>
  <c r="H48"/>
  <c r="H49"/>
  <c r="J49" s="1"/>
  <c r="K49" s="1"/>
  <c r="H50"/>
  <c r="J50" s="1"/>
  <c r="K50" s="1"/>
  <c r="H51"/>
  <c r="J51" s="1"/>
  <c r="K51" s="1"/>
  <c r="H52"/>
  <c r="H53"/>
  <c r="H54"/>
  <c r="J54" s="1"/>
  <c r="K54" s="1"/>
  <c r="H55"/>
  <c r="I56"/>
  <c r="H56"/>
  <c r="I59"/>
  <c r="I57"/>
  <c r="H57"/>
  <c r="I58"/>
  <c r="H58"/>
  <c r="H59"/>
  <c r="I60"/>
  <c r="H60"/>
  <c r="H61"/>
  <c r="J61" s="1"/>
  <c r="K61" s="1"/>
  <c r="H62"/>
  <c r="J62" s="1"/>
  <c r="K62" s="1"/>
  <c r="H63"/>
  <c r="J63" s="1"/>
  <c r="K63" s="1"/>
  <c r="H64"/>
  <c r="J64" s="1"/>
  <c r="K64" s="1"/>
  <c r="H65"/>
  <c r="J65" s="1"/>
  <c r="K65" s="1"/>
  <c r="H66"/>
  <c r="J66" s="1"/>
  <c r="K66" s="1"/>
  <c r="H67"/>
  <c r="J67" s="1"/>
  <c r="K67" s="1"/>
  <c r="H68"/>
  <c r="J68" s="1"/>
  <c r="K68" s="1"/>
  <c r="H69"/>
  <c r="J69" s="1"/>
  <c r="K69" s="1"/>
  <c r="I70"/>
  <c r="H70"/>
  <c r="H71"/>
  <c r="J71" s="1"/>
  <c r="K71" s="1"/>
  <c r="H72"/>
  <c r="J72" s="1"/>
  <c r="K72" s="1"/>
  <c r="H73"/>
  <c r="J73" s="1"/>
  <c r="K73" s="1"/>
  <c r="J38" l="1"/>
  <c r="K38" s="1"/>
  <c r="J39"/>
  <c r="K39" s="1"/>
  <c r="J40"/>
  <c r="K40" s="1"/>
  <c r="J41"/>
  <c r="K41" s="1"/>
  <c r="J43"/>
  <c r="K43" s="1"/>
  <c r="J44"/>
  <c r="K44" s="1"/>
  <c r="J45"/>
  <c r="K45" s="1"/>
  <c r="J48"/>
  <c r="K48" s="1"/>
  <c r="J53"/>
  <c r="K53" s="1"/>
  <c r="J52"/>
  <c r="K52" s="1"/>
  <c r="J55"/>
  <c r="K55" s="1"/>
  <c r="J56"/>
  <c r="K56" s="1"/>
  <c r="J57"/>
  <c r="K57" s="1"/>
  <c r="J58"/>
  <c r="K58" s="1"/>
  <c r="J59"/>
  <c r="K59" s="1"/>
  <c r="J60"/>
  <c r="K60" s="1"/>
  <c r="J70"/>
  <c r="K70" s="1"/>
  <c r="H74"/>
  <c r="J74" s="1"/>
  <c r="K74" s="1"/>
  <c r="H75"/>
  <c r="J75" s="1"/>
  <c r="K75" s="1"/>
  <c r="H76"/>
  <c r="J76" s="1"/>
  <c r="K76" s="1"/>
  <c r="H77"/>
  <c r="J77" s="1"/>
  <c r="K77" s="1"/>
  <c r="H78"/>
  <c r="J78" s="1"/>
  <c r="K78" s="1"/>
  <c r="H79"/>
  <c r="J79" s="1"/>
  <c r="K79" s="1"/>
  <c r="H80"/>
  <c r="J80" s="1"/>
  <c r="K80" s="1"/>
  <c r="H81"/>
  <c r="J81" s="1"/>
  <c r="K81" s="1"/>
  <c r="H82"/>
  <c r="J82" s="1"/>
  <c r="K82" s="1"/>
  <c r="H83"/>
  <c r="J83" s="1"/>
  <c r="K83" s="1"/>
  <c r="H84"/>
  <c r="J84" s="1"/>
  <c r="K84" s="1"/>
  <c r="H85"/>
  <c r="J85" s="1"/>
  <c r="K85" s="1"/>
  <c r="H86"/>
  <c r="H87"/>
  <c r="J87" s="1"/>
  <c r="K87" s="1"/>
  <c r="H88"/>
  <c r="J88" s="1"/>
  <c r="K88" s="1"/>
  <c r="H89"/>
  <c r="I90"/>
  <c r="H90"/>
  <c r="I91"/>
  <c r="H91"/>
  <c r="H92"/>
  <c r="J92" s="1"/>
  <c r="K92" s="1"/>
  <c r="H93"/>
  <c r="H94"/>
  <c r="H95"/>
  <c r="J95" s="1"/>
  <c r="K95" s="1"/>
  <c r="I96"/>
  <c r="H96"/>
  <c r="H97"/>
  <c r="J97" s="1"/>
  <c r="K97" s="1"/>
  <c r="H98"/>
  <c r="I99"/>
  <c r="H99"/>
  <c r="I100"/>
  <c r="H100"/>
  <c r="H101"/>
  <c r="J101" s="1"/>
  <c r="K101" s="1"/>
  <c r="H102"/>
  <c r="J102" s="1"/>
  <c r="K102" s="1"/>
  <c r="H103"/>
  <c r="J103" s="1"/>
  <c r="K103" s="1"/>
  <c r="H104"/>
  <c r="J104" s="1"/>
  <c r="K104" s="1"/>
  <c r="H105"/>
  <c r="J105" s="1"/>
  <c r="K105" s="1"/>
  <c r="I106"/>
  <c r="H106"/>
  <c r="H107"/>
  <c r="J107" s="1"/>
  <c r="K107" s="1"/>
  <c r="H108"/>
  <c r="J108" s="1"/>
  <c r="K108" s="1"/>
  <c r="H109"/>
  <c r="J109" s="1"/>
  <c r="K109" s="1"/>
  <c r="H110"/>
  <c r="H111"/>
  <c r="H112"/>
  <c r="H115"/>
  <c r="J115" s="1"/>
  <c r="K115" s="1"/>
  <c r="I113"/>
  <c r="H113"/>
  <c r="H114"/>
  <c r="J114" s="1"/>
  <c r="K114" s="1"/>
  <c r="H116"/>
  <c r="J116" s="1"/>
  <c r="K116" s="1"/>
  <c r="H117"/>
  <c r="J117" s="1"/>
  <c r="K117" s="1"/>
  <c r="H118"/>
  <c r="J118" s="1"/>
  <c r="K118" s="1"/>
  <c r="H119"/>
  <c r="J119" s="1"/>
  <c r="K119" s="1"/>
  <c r="I120"/>
  <c r="H120"/>
  <c r="H121"/>
  <c r="J121" s="1"/>
  <c r="K121" s="1"/>
  <c r="H122"/>
  <c r="J122" s="1"/>
  <c r="K122" s="1"/>
  <c r="H123"/>
  <c r="J123" s="1"/>
  <c r="K123" s="1"/>
  <c r="H124"/>
  <c r="J124" s="1"/>
  <c r="K124" s="1"/>
  <c r="I125"/>
  <c r="H125"/>
  <c r="H126"/>
  <c r="H127"/>
  <c r="I128"/>
  <c r="H128"/>
  <c r="H129"/>
  <c r="J129" s="1"/>
  <c r="K129" s="1"/>
  <c r="I130"/>
  <c r="H130"/>
  <c r="H131"/>
  <c r="H132"/>
  <c r="J132" s="1"/>
  <c r="K132" s="1"/>
  <c r="H133"/>
  <c r="J133" s="1"/>
  <c r="K133" s="1"/>
  <c r="I134"/>
  <c r="H134"/>
  <c r="H135"/>
  <c r="J135" s="1"/>
  <c r="K135" s="1"/>
  <c r="H136"/>
  <c r="J136" s="1"/>
  <c r="K136" s="1"/>
  <c r="J86" l="1"/>
  <c r="K86" s="1"/>
  <c r="J89"/>
  <c r="K89" s="1"/>
  <c r="J90"/>
  <c r="K90" s="1"/>
  <c r="J91"/>
  <c r="K91" s="1"/>
  <c r="J93"/>
  <c r="K93" s="1"/>
  <c r="J94"/>
  <c r="K94" s="1"/>
  <c r="J96"/>
  <c r="K96" s="1"/>
  <c r="J98"/>
  <c r="K98" s="1"/>
  <c r="J99"/>
  <c r="K99" s="1"/>
  <c r="J100"/>
  <c r="K100" s="1"/>
  <c r="J106"/>
  <c r="K106" s="1"/>
  <c r="J110"/>
  <c r="K110" s="1"/>
  <c r="J111"/>
  <c r="K111" s="1"/>
  <c r="J112"/>
  <c r="K112" s="1"/>
  <c r="J134"/>
  <c r="K134" s="1"/>
  <c r="J113"/>
  <c r="K113" s="1"/>
  <c r="J120"/>
  <c r="K120" s="1"/>
  <c r="J125"/>
  <c r="K125" s="1"/>
  <c r="J126"/>
  <c r="K126" s="1"/>
  <c r="J127"/>
  <c r="K127" s="1"/>
  <c r="J128"/>
  <c r="K128" s="1"/>
  <c r="J130"/>
  <c r="K130" s="1"/>
  <c r="J131"/>
  <c r="K131" s="1"/>
  <c r="I137"/>
  <c r="H137"/>
  <c r="H138"/>
  <c r="J138" s="1"/>
  <c r="K138" s="1"/>
  <c r="H139"/>
  <c r="I140"/>
  <c r="H140"/>
  <c r="I141"/>
  <c r="H141"/>
  <c r="K137" l="1"/>
  <c r="J139"/>
  <c r="K139" s="1"/>
  <c r="J140"/>
  <c r="K140" s="1"/>
  <c r="J141"/>
  <c r="K141" s="1"/>
  <c r="H142" l="1"/>
  <c r="J142" s="1"/>
  <c r="K142" s="1"/>
  <c r="H143"/>
  <c r="J143" s="1"/>
  <c r="K143" s="1"/>
  <c r="H144"/>
  <c r="J144" s="1"/>
  <c r="K144" s="1"/>
  <c r="H145"/>
  <c r="J145" s="1"/>
  <c r="K145" s="1"/>
  <c r="H146"/>
  <c r="J146" s="1"/>
  <c r="K146" s="1"/>
  <c r="H147"/>
  <c r="J147" s="1"/>
  <c r="K147" s="1"/>
  <c r="I148"/>
  <c r="H148"/>
  <c r="H149"/>
  <c r="J149" s="1"/>
  <c r="K149" s="1"/>
  <c r="H150"/>
  <c r="H151"/>
  <c r="J151" s="1"/>
  <c r="K151" s="1"/>
  <c r="H152"/>
  <c r="J152" s="1"/>
  <c r="K152" s="1"/>
  <c r="I154"/>
  <c r="H153"/>
  <c r="J153" s="1"/>
  <c r="K153" s="1"/>
  <c r="H154"/>
  <c r="H157"/>
  <c r="I157"/>
  <c r="H155"/>
  <c r="J155" s="1"/>
  <c r="K155" s="1"/>
  <c r="H156"/>
  <c r="J156" s="1"/>
  <c r="K156" s="1"/>
  <c r="H158"/>
  <c r="J158" s="1"/>
  <c r="K158" s="1"/>
  <c r="H159"/>
  <c r="J159" s="1"/>
  <c r="K159" s="1"/>
  <c r="H160"/>
  <c r="J160" s="1"/>
  <c r="K160" s="1"/>
  <c r="H161"/>
  <c r="J161" s="1"/>
  <c r="K161" s="1"/>
  <c r="H162"/>
  <c r="J162" s="1"/>
  <c r="K162" s="1"/>
  <c r="H163"/>
  <c r="J163" s="1"/>
  <c r="K163" s="1"/>
  <c r="H164"/>
  <c r="J164" s="1"/>
  <c r="K164" s="1"/>
  <c r="H165"/>
  <c r="J165" s="1"/>
  <c r="K165" s="1"/>
  <c r="I167"/>
  <c r="H166"/>
  <c r="H167"/>
  <c r="I168"/>
  <c r="H168"/>
  <c r="I170"/>
  <c r="H169"/>
  <c r="J169" s="1"/>
  <c r="K169" s="1"/>
  <c r="H170"/>
  <c r="H171"/>
  <c r="J171" s="1"/>
  <c r="K171" s="1"/>
  <c r="H172"/>
  <c r="H173"/>
  <c r="J173" s="1"/>
  <c r="K173" s="1"/>
  <c r="H174"/>
  <c r="H175"/>
  <c r="J175" s="1"/>
  <c r="K175" s="1"/>
  <c r="I177"/>
  <c r="I176"/>
  <c r="H176"/>
  <c r="H177"/>
  <c r="H178"/>
  <c r="J178" s="1"/>
  <c r="K178" s="1"/>
  <c r="H179"/>
  <c r="H180"/>
  <c r="H181"/>
  <c r="I182"/>
  <c r="H182"/>
  <c r="I183"/>
  <c r="H183"/>
  <c r="H184"/>
  <c r="I185"/>
  <c r="H185"/>
  <c r="H186"/>
  <c r="J186" s="1"/>
  <c r="K186" s="1"/>
  <c r="H187"/>
  <c r="J187" s="1"/>
  <c r="K187" s="1"/>
  <c r="I188"/>
  <c r="H188"/>
  <c r="H189"/>
  <c r="I190"/>
  <c r="H190"/>
  <c r="H191"/>
  <c r="J191" s="1"/>
  <c r="K191" s="1"/>
  <c r="H192"/>
  <c r="J192" s="1"/>
  <c r="K192" s="1"/>
  <c r="H193"/>
  <c r="J193" s="1"/>
  <c r="K193" s="1"/>
  <c r="I194"/>
  <c r="H194"/>
  <c r="H195"/>
  <c r="J195" s="1"/>
  <c r="K195" s="1"/>
  <c r="H196"/>
  <c r="I197"/>
  <c r="H197"/>
  <c r="H198"/>
  <c r="J198" s="1"/>
  <c r="K198" s="1"/>
  <c r="H199"/>
  <c r="J199" s="1"/>
  <c r="K199" s="1"/>
  <c r="H200"/>
  <c r="J200" s="1"/>
  <c r="K200" s="1"/>
  <c r="H201"/>
  <c r="J201" s="1"/>
  <c r="K201" s="1"/>
  <c r="H202"/>
  <c r="J202" s="1"/>
  <c r="K202" s="1"/>
  <c r="H203"/>
  <c r="I204"/>
  <c r="H204"/>
  <c r="H205"/>
  <c r="J205" s="1"/>
  <c r="K205" s="1"/>
  <c r="H206"/>
  <c r="J206" s="1"/>
  <c r="K206" s="1"/>
  <c r="H207"/>
  <c r="J207" s="1"/>
  <c r="K207" s="1"/>
  <c r="H208"/>
  <c r="J208" s="1"/>
  <c r="K208" s="1"/>
  <c r="H209"/>
  <c r="I210"/>
  <c r="H210"/>
  <c r="J204" l="1"/>
  <c r="K204" s="1"/>
  <c r="J194"/>
  <c r="K194" s="1"/>
  <c r="J157"/>
  <c r="K157" s="1"/>
  <c r="J148"/>
  <c r="K148" s="1"/>
  <c r="J150"/>
  <c r="K150" s="1"/>
  <c r="J154"/>
  <c r="K154" s="1"/>
  <c r="J166"/>
  <c r="K166" s="1"/>
  <c r="J167"/>
  <c r="K167" s="1"/>
  <c r="J168"/>
  <c r="K168" s="1"/>
  <c r="J170"/>
  <c r="K170" s="1"/>
  <c r="J172"/>
  <c r="K172" s="1"/>
  <c r="J174"/>
  <c r="K174" s="1"/>
  <c r="J176"/>
  <c r="K176" s="1"/>
  <c r="J177"/>
  <c r="K177" s="1"/>
  <c r="J179"/>
  <c r="K179" s="1"/>
  <c r="J181"/>
  <c r="K181" s="1"/>
  <c r="J180"/>
  <c r="K180" s="1"/>
  <c r="J182"/>
  <c r="K182" s="1"/>
  <c r="J183"/>
  <c r="K183" s="1"/>
  <c r="J184"/>
  <c r="K184" s="1"/>
  <c r="J185"/>
  <c r="K185" s="1"/>
  <c r="J188"/>
  <c r="K188" s="1"/>
  <c r="J189"/>
  <c r="K189" s="1"/>
  <c r="J190"/>
  <c r="K190" s="1"/>
  <c r="J196"/>
  <c r="K196" s="1"/>
  <c r="J197"/>
  <c r="K197" s="1"/>
  <c r="J203"/>
  <c r="K203" s="1"/>
  <c r="J209"/>
  <c r="K209" s="1"/>
  <c r="J210"/>
  <c r="K210" s="1"/>
  <c r="I211"/>
  <c r="H211"/>
  <c r="J211" s="1"/>
  <c r="K211" s="1"/>
  <c r="H212"/>
  <c r="J212" s="1"/>
  <c r="K212" s="1"/>
  <c r="H213"/>
  <c r="J213" s="1"/>
  <c r="K213" s="1"/>
  <c r="H214"/>
  <c r="J214" s="1"/>
  <c r="K214" s="1"/>
  <c r="H215"/>
  <c r="I216"/>
  <c r="H216"/>
  <c r="H217"/>
  <c r="J217" s="1"/>
  <c r="K217" s="1"/>
  <c r="H218"/>
  <c r="J218" s="1"/>
  <c r="K218" s="1"/>
  <c r="H219"/>
  <c r="J219" s="1"/>
  <c r="K219" s="1"/>
  <c r="H220"/>
  <c r="J220" s="1"/>
  <c r="K220" s="1"/>
  <c r="H221"/>
  <c r="I222"/>
  <c r="H222"/>
  <c r="H223"/>
  <c r="J215" l="1"/>
  <c r="K215" s="1"/>
  <c r="J216"/>
  <c r="K216" s="1"/>
  <c r="J221"/>
  <c r="K221" s="1"/>
  <c r="J222"/>
  <c r="K222" s="1"/>
  <c r="J223"/>
  <c r="K223" s="1"/>
  <c r="I224"/>
  <c r="H224"/>
  <c r="J224" s="1"/>
  <c r="K224" s="1"/>
  <c r="H225"/>
  <c r="J225" s="1"/>
  <c r="K225" s="1"/>
  <c r="H226"/>
  <c r="J226" s="1"/>
  <c r="K226" s="1"/>
  <c r="H227" l="1"/>
  <c r="I228"/>
  <c r="H228"/>
  <c r="H229"/>
  <c r="J229" s="1"/>
  <c r="K229" s="1"/>
  <c r="I230"/>
  <c r="H230"/>
  <c r="H231"/>
  <c r="J231" s="1"/>
  <c r="K231" s="1"/>
  <c r="J230" l="1"/>
  <c r="K230" s="1"/>
  <c r="J227"/>
  <c r="K227" s="1"/>
  <c r="J228"/>
  <c r="K228" s="1"/>
  <c r="H232"/>
  <c r="J232" s="1"/>
  <c r="K232" s="1"/>
  <c r="H233"/>
  <c r="J233" s="1"/>
  <c r="K233" s="1"/>
  <c r="H234" l="1"/>
  <c r="I235"/>
  <c r="H235"/>
  <c r="H236"/>
  <c r="I237"/>
  <c r="H237"/>
  <c r="H238"/>
  <c r="J238" s="1"/>
  <c r="K238" s="1"/>
  <c r="H239"/>
  <c r="I240"/>
  <c r="H240"/>
  <c r="H241"/>
  <c r="J240" l="1"/>
  <c r="K240" s="1"/>
  <c r="J235"/>
  <c r="K235" s="1"/>
  <c r="J234"/>
  <c r="K234" s="1"/>
  <c r="J236"/>
  <c r="K236" s="1"/>
  <c r="J237"/>
  <c r="K237" s="1"/>
  <c r="J239"/>
  <c r="K239" s="1"/>
  <c r="J241"/>
  <c r="K241" s="1"/>
  <c r="I242"/>
  <c r="H242"/>
  <c r="H243"/>
  <c r="J243" s="1"/>
  <c r="K243" s="1"/>
  <c r="H244"/>
  <c r="J244" s="1"/>
  <c r="K244" s="1"/>
  <c r="H246"/>
  <c r="J246" s="1"/>
  <c r="K246" s="1"/>
  <c r="H247"/>
  <c r="J247" s="1"/>
  <c r="K247" s="1"/>
  <c r="H248"/>
  <c r="J248" s="1"/>
  <c r="K248" s="1"/>
  <c r="H245"/>
  <c r="J245" s="1"/>
  <c r="K245" s="1"/>
  <c r="H249"/>
  <c r="J249" s="1"/>
  <c r="K249" s="1"/>
  <c r="H250"/>
  <c r="J250" s="1"/>
  <c r="K250" s="1"/>
  <c r="H251"/>
  <c r="J251" s="1"/>
  <c r="K251" s="1"/>
  <c r="H252"/>
  <c r="J252" s="1"/>
  <c r="K252" s="1"/>
  <c r="J242" l="1"/>
  <c r="K242" s="1"/>
  <c r="I253"/>
  <c r="H253"/>
  <c r="H254"/>
  <c r="J254" s="1"/>
  <c r="K254" s="1"/>
  <c r="H255"/>
  <c r="J255" s="1"/>
  <c r="K255" s="1"/>
  <c r="H256"/>
  <c r="I257"/>
  <c r="H257"/>
  <c r="H258"/>
  <c r="J258" s="1"/>
  <c r="K258" s="1"/>
  <c r="H259"/>
  <c r="J259" s="1"/>
  <c r="K259" s="1"/>
  <c r="H260"/>
  <c r="J260" s="1"/>
  <c r="K260" s="1"/>
  <c r="H261"/>
  <c r="I262"/>
  <c r="H262"/>
  <c r="H263"/>
  <c r="J263" s="1"/>
  <c r="K263" s="1"/>
  <c r="H264"/>
  <c r="J264" s="1"/>
  <c r="K264" s="1"/>
  <c r="H265"/>
  <c r="J265" s="1"/>
  <c r="K265" s="1"/>
  <c r="H266"/>
  <c r="J266" s="1"/>
  <c r="K266" s="1"/>
  <c r="H267"/>
  <c r="J267" s="1"/>
  <c r="K267" s="1"/>
  <c r="H268"/>
  <c r="J268" s="1"/>
  <c r="K268" s="1"/>
  <c r="H269"/>
  <c r="J269" s="1"/>
  <c r="K269" s="1"/>
  <c r="H270"/>
  <c r="J270" s="1"/>
  <c r="K270" s="1"/>
  <c r="H271"/>
  <c r="J271" s="1"/>
  <c r="K271" s="1"/>
  <c r="H272"/>
  <c r="I273"/>
  <c r="H273"/>
  <c r="H274"/>
  <c r="J274" s="1"/>
  <c r="K274" s="1"/>
  <c r="H275"/>
  <c r="I276"/>
  <c r="H276"/>
  <c r="H277"/>
  <c r="J277" s="1"/>
  <c r="K277" s="1"/>
  <c r="H278"/>
  <c r="J278" s="1"/>
  <c r="K278" s="1"/>
  <c r="H279"/>
  <c r="I280"/>
  <c r="H280"/>
  <c r="I281"/>
  <c r="H281"/>
  <c r="I282"/>
  <c r="H282"/>
  <c r="H283"/>
  <c r="I284"/>
  <c r="H284"/>
  <c r="I285"/>
  <c r="H285"/>
  <c r="J282" l="1"/>
  <c r="K282" s="1"/>
  <c r="J257"/>
  <c r="K257" s="1"/>
  <c r="J273"/>
  <c r="K273" s="1"/>
  <c r="J253"/>
  <c r="K253" s="1"/>
  <c r="J256"/>
  <c r="K256" s="1"/>
  <c r="J261"/>
  <c r="K261" s="1"/>
  <c r="J262"/>
  <c r="K262" s="1"/>
  <c r="J272"/>
  <c r="K272" s="1"/>
  <c r="J275"/>
  <c r="K275" s="1"/>
  <c r="J276"/>
  <c r="K276" s="1"/>
  <c r="J279"/>
  <c r="K279" s="1"/>
  <c r="J280"/>
  <c r="K280" s="1"/>
  <c r="J281"/>
  <c r="K281" s="1"/>
  <c r="J283"/>
  <c r="K283" s="1"/>
  <c r="J284"/>
  <c r="K284" s="1"/>
  <c r="J285"/>
  <c r="K285" s="1"/>
  <c r="H336"/>
  <c r="J336" s="1"/>
  <c r="K336" s="1"/>
  <c r="H337"/>
  <c r="J337" l="1"/>
  <c r="K337" s="1"/>
  <c r="H286"/>
  <c r="J286" s="1"/>
  <c r="K286" s="1"/>
  <c r="H287"/>
  <c r="J287" s="1"/>
  <c r="K287" s="1"/>
  <c r="H288"/>
  <c r="J288" s="1"/>
  <c r="K288" s="1"/>
  <c r="H290"/>
  <c r="J290" s="1"/>
  <c r="K290" s="1"/>
  <c r="H289"/>
  <c r="J289" s="1"/>
  <c r="K289" s="1"/>
  <c r="H291"/>
  <c r="J291" s="1"/>
  <c r="K291" s="1"/>
  <c r="H292"/>
  <c r="I293"/>
  <c r="H293"/>
  <c r="H294"/>
  <c r="J293" l="1"/>
  <c r="K293" s="1"/>
  <c r="J292"/>
  <c r="K292" s="1"/>
  <c r="J294"/>
  <c r="K294" s="1"/>
  <c r="I295"/>
  <c r="H295"/>
  <c r="H296"/>
  <c r="J295" l="1"/>
  <c r="K295" s="1"/>
  <c r="J296"/>
  <c r="K296" s="1"/>
  <c r="I297"/>
  <c r="H297"/>
  <c r="H298"/>
  <c r="I299"/>
  <c r="H299"/>
  <c r="H300"/>
  <c r="J300" s="1"/>
  <c r="K300" s="1"/>
  <c r="H301"/>
  <c r="J301" s="1"/>
  <c r="K301" s="1"/>
  <c r="H302"/>
  <c r="I303"/>
  <c r="H303"/>
  <c r="I304"/>
  <c r="H304"/>
  <c r="H305"/>
  <c r="J305" s="1"/>
  <c r="K305" s="1"/>
  <c r="J297" l="1"/>
  <c r="K297" s="1"/>
  <c r="J298"/>
  <c r="K298" s="1"/>
  <c r="J299"/>
  <c r="K299" s="1"/>
  <c r="J302"/>
  <c r="K302" s="1"/>
  <c r="J303"/>
  <c r="K303" s="1"/>
  <c r="J304"/>
  <c r="K304" s="1"/>
  <c r="H306"/>
  <c r="J306" s="1"/>
  <c r="K306" s="1"/>
  <c r="H307"/>
  <c r="I308"/>
  <c r="H308"/>
  <c r="J307" l="1"/>
  <c r="K307" s="1"/>
  <c r="J308"/>
  <c r="K308" s="1"/>
  <c r="I309"/>
  <c r="H309"/>
  <c r="I310"/>
  <c r="H310"/>
  <c r="H311"/>
  <c r="J311" s="1"/>
  <c r="K311" s="1"/>
  <c r="H312"/>
  <c r="J312" s="1"/>
  <c r="K312" s="1"/>
  <c r="H313"/>
  <c r="J313" s="1"/>
  <c r="K313" s="1"/>
  <c r="J309" l="1"/>
  <c r="K309" s="1"/>
  <c r="J310"/>
  <c r="K310" s="1"/>
  <c r="H314"/>
  <c r="J314" s="1"/>
  <c r="K314" s="1"/>
  <c r="H315"/>
  <c r="J315" s="1"/>
  <c r="K315" s="1"/>
  <c r="I316"/>
  <c r="H316"/>
  <c r="H317"/>
  <c r="J317" s="1"/>
  <c r="K317" s="1"/>
  <c r="J316" l="1"/>
  <c r="K316" s="1"/>
  <c r="H318"/>
  <c r="J318" s="1"/>
  <c r="K318" s="1"/>
  <c r="H319"/>
  <c r="J319" s="1"/>
  <c r="K319" s="1"/>
  <c r="H320" l="1"/>
  <c r="J320" s="1"/>
  <c r="K320" s="1"/>
  <c r="H321" l="1"/>
  <c r="I322"/>
  <c r="H322"/>
  <c r="H323"/>
  <c r="I324"/>
  <c r="H324"/>
  <c r="H325"/>
  <c r="J325" s="1"/>
  <c r="K325" s="1"/>
  <c r="H326"/>
  <c r="J326" s="1"/>
  <c r="K326" s="1"/>
  <c r="H327"/>
  <c r="J322" l="1"/>
  <c r="K322" s="1"/>
  <c r="J321"/>
  <c r="K321" s="1"/>
  <c r="J323"/>
  <c r="K323" s="1"/>
  <c r="J324"/>
  <c r="K324" s="1"/>
  <c r="J327"/>
  <c r="K327" s="1"/>
  <c r="I328"/>
  <c r="H328"/>
  <c r="H329"/>
  <c r="J329" s="1"/>
  <c r="K329" s="1"/>
  <c r="H330"/>
  <c r="J330" s="1"/>
  <c r="K330" s="1"/>
  <c r="J328" l="1"/>
  <c r="K328" s="1"/>
  <c r="H331"/>
  <c r="J331" s="1"/>
  <c r="K331" s="1"/>
  <c r="H332"/>
  <c r="J332" s="1"/>
  <c r="K332" s="1"/>
  <c r="H333"/>
  <c r="J333" s="1"/>
  <c r="K333" s="1"/>
  <c r="H334"/>
  <c r="J334" s="1"/>
  <c r="K334" s="1"/>
  <c r="H335"/>
  <c r="I338"/>
  <c r="H338"/>
  <c r="H339"/>
  <c r="J339" s="1"/>
  <c r="K339" s="1"/>
  <c r="J335" l="1"/>
  <c r="K335" s="1"/>
  <c r="J338"/>
  <c r="K338" s="1"/>
  <c r="H340"/>
  <c r="J340" s="1"/>
  <c r="K340" s="1"/>
  <c r="H341"/>
  <c r="J341" s="1"/>
  <c r="K341" s="1"/>
  <c r="H342" l="1"/>
  <c r="J342" s="1"/>
  <c r="K342" s="1"/>
  <c r="H343"/>
  <c r="J343" s="1"/>
  <c r="K343" s="1"/>
  <c r="H344" l="1"/>
  <c r="J344" s="1"/>
  <c r="K344" s="1"/>
  <c r="H345"/>
  <c r="I346"/>
  <c r="H346"/>
  <c r="H347"/>
  <c r="J347" s="1"/>
  <c r="K347" s="1"/>
  <c r="H348"/>
  <c r="J348" s="1"/>
  <c r="K348" s="1"/>
  <c r="H349"/>
  <c r="J349" s="1"/>
  <c r="K349" s="1"/>
  <c r="H350"/>
  <c r="J350" s="1"/>
  <c r="K350" s="1"/>
  <c r="H351"/>
  <c r="J351" s="1"/>
  <c r="K351" s="1"/>
  <c r="H352"/>
  <c r="J352" s="1"/>
  <c r="K352" s="1"/>
  <c r="H353"/>
  <c r="J353" s="1"/>
  <c r="K353" s="1"/>
  <c r="H354"/>
  <c r="J346" l="1"/>
  <c r="K346" s="1"/>
  <c r="J345"/>
  <c r="K345" s="1"/>
  <c r="J354"/>
  <c r="K354" s="1"/>
  <c r="I355"/>
  <c r="H355"/>
  <c r="H356"/>
  <c r="J356" s="1"/>
  <c r="K356" s="1"/>
  <c r="H357"/>
  <c r="J355" l="1"/>
  <c r="K355" s="1"/>
  <c r="J357"/>
  <c r="K357" s="1"/>
  <c r="I358"/>
  <c r="H358"/>
  <c r="H359"/>
  <c r="J359" s="1"/>
  <c r="K359" s="1"/>
  <c r="J358" l="1"/>
  <c r="K358" s="1"/>
  <c r="H360"/>
  <c r="J360" s="1"/>
  <c r="K360" s="1"/>
  <c r="H361"/>
  <c r="J361" s="1"/>
  <c r="K361" s="1"/>
  <c r="H362" l="1"/>
  <c r="J362" s="1"/>
  <c r="K362" s="1"/>
  <c r="H363"/>
  <c r="J363" s="1"/>
  <c r="K363" s="1"/>
  <c r="H364"/>
  <c r="J364" s="1"/>
  <c r="K364" s="1"/>
  <c r="H365"/>
  <c r="J365" s="1"/>
  <c r="K365" s="1"/>
  <c r="H366" l="1"/>
  <c r="J366" s="1"/>
  <c r="K366" s="1"/>
  <c r="H367"/>
  <c r="J367" s="1"/>
  <c r="K367" s="1"/>
  <c r="H368"/>
  <c r="J368" s="1"/>
  <c r="K368" s="1"/>
  <c r="H369" l="1"/>
  <c r="J369" s="1"/>
  <c r="K369" s="1"/>
  <c r="H370"/>
  <c r="I371"/>
  <c r="H371"/>
  <c r="J370" l="1"/>
  <c r="K370" s="1"/>
  <c r="J371"/>
  <c r="K371" s="1"/>
  <c r="I372"/>
  <c r="H372"/>
  <c r="H373"/>
  <c r="J373" s="1"/>
  <c r="K373" s="1"/>
  <c r="H374"/>
  <c r="J372" l="1"/>
  <c r="K372" s="1"/>
  <c r="J374"/>
  <c r="K374" s="1"/>
  <c r="I375"/>
  <c r="H375"/>
  <c r="H376"/>
  <c r="J376" s="1"/>
  <c r="K376" s="1"/>
  <c r="J375" l="1"/>
  <c r="K375" s="1"/>
  <c r="I377"/>
  <c r="H377"/>
  <c r="I378"/>
  <c r="H378"/>
  <c r="I379"/>
  <c r="H379"/>
  <c r="I380"/>
  <c r="H380"/>
  <c r="H381"/>
  <c r="J381" s="1"/>
  <c r="K381" s="1"/>
  <c r="J380" l="1"/>
  <c r="K380" s="1"/>
  <c r="J377"/>
  <c r="K377" s="1"/>
  <c r="J378"/>
  <c r="K378" s="1"/>
  <c r="J379"/>
  <c r="K379" s="1"/>
  <c r="H382"/>
  <c r="J382" s="1"/>
  <c r="K382" s="1"/>
  <c r="H383"/>
  <c r="J383" l="1"/>
  <c r="K383" s="1"/>
  <c r="I384"/>
  <c r="H384"/>
  <c r="I385"/>
  <c r="H385"/>
  <c r="H386"/>
  <c r="J386" s="1"/>
  <c r="K386" s="1"/>
  <c r="J385" l="1"/>
  <c r="K385" s="1"/>
  <c r="J384"/>
  <c r="K384" s="1"/>
  <c r="H387"/>
  <c r="J387" s="1"/>
  <c r="K387" s="1"/>
  <c r="H388" l="1"/>
  <c r="J388" s="1"/>
  <c r="K388" s="1"/>
  <c r="H389"/>
  <c r="J389" l="1"/>
  <c r="K389" s="1"/>
  <c r="I390" l="1"/>
  <c r="H390"/>
  <c r="H391"/>
  <c r="I392"/>
  <c r="H392"/>
  <c r="I393"/>
  <c r="H393"/>
  <c r="I394"/>
  <c r="H394"/>
  <c r="H395"/>
  <c r="I397"/>
  <c r="I396"/>
  <c r="H396"/>
  <c r="H397"/>
  <c r="I398"/>
  <c r="H398"/>
  <c r="I399"/>
  <c r="H399"/>
  <c r="H400"/>
  <c r="J400" s="1"/>
  <c r="K400" s="1"/>
  <c r="H401"/>
  <c r="I402"/>
  <c r="H402"/>
  <c r="H403"/>
  <c r="I404"/>
  <c r="H404"/>
  <c r="I405"/>
  <c r="H405"/>
  <c r="H406"/>
  <c r="J406" s="1"/>
  <c r="K406" s="1"/>
  <c r="H407"/>
  <c r="J407" s="1"/>
  <c r="K407" s="1"/>
  <c r="H408"/>
  <c r="I409"/>
  <c r="H409"/>
  <c r="H410"/>
  <c r="J410" s="1"/>
  <c r="K410" s="1"/>
  <c r="H411"/>
  <c r="I412"/>
  <c r="H412"/>
  <c r="I413"/>
  <c r="H413"/>
  <c r="I414"/>
  <c r="H414"/>
  <c r="I415"/>
  <c r="H415"/>
  <c r="H416"/>
  <c r="J416" s="1"/>
  <c r="K416" s="1"/>
  <c r="H417"/>
  <c r="J417" s="1"/>
  <c r="K417" s="1"/>
  <c r="H418"/>
  <c r="J418" s="1"/>
  <c r="K418" s="1"/>
  <c r="H419"/>
  <c r="J419" s="1"/>
  <c r="K419" s="1"/>
  <c r="H420"/>
  <c r="I421"/>
  <c r="H421"/>
  <c r="I422"/>
  <c r="H422"/>
  <c r="H423"/>
  <c r="J423" s="1"/>
  <c r="K423" s="1"/>
  <c r="H424"/>
  <c r="I425"/>
  <c r="H425"/>
  <c r="H426"/>
  <c r="J426" s="1"/>
  <c r="K426" s="1"/>
  <c r="I429"/>
  <c r="H429"/>
  <c r="H427"/>
  <c r="J427" s="1"/>
  <c r="K427" s="1"/>
  <c r="H428"/>
  <c r="J428" s="1"/>
  <c r="K428" s="1"/>
  <c r="I430"/>
  <c r="H430"/>
  <c r="H431"/>
  <c r="J431" s="1"/>
  <c r="K431" s="1"/>
  <c r="H432"/>
  <c r="J432" s="1"/>
  <c r="K432" s="1"/>
  <c r="H433"/>
  <c r="J433" s="1"/>
  <c r="K433" s="1"/>
  <c r="I434"/>
  <c r="H434"/>
  <c r="H435"/>
  <c r="J435" s="1"/>
  <c r="K435" s="1"/>
  <c r="H436"/>
  <c r="J436" s="1"/>
  <c r="K436" s="1"/>
  <c r="I437"/>
  <c r="H437"/>
  <c r="I438"/>
  <c r="H438"/>
  <c r="H439"/>
  <c r="I440"/>
  <c r="H440"/>
  <c r="H441"/>
  <c r="I442"/>
  <c r="H442"/>
  <c r="I443"/>
  <c r="H443"/>
  <c r="H444"/>
  <c r="I445"/>
  <c r="H445"/>
  <c r="H446"/>
  <c r="J446" s="1"/>
  <c r="K446" s="1"/>
  <c r="H447"/>
  <c r="J447" s="1"/>
  <c r="K447" s="1"/>
  <c r="H448"/>
  <c r="J448" s="1"/>
  <c r="K448" s="1"/>
  <c r="H449"/>
  <c r="J449" s="1"/>
  <c r="K449" s="1"/>
  <c r="I450"/>
  <c r="H450"/>
  <c r="I451"/>
  <c r="H451"/>
  <c r="H452"/>
  <c r="J452" s="1"/>
  <c r="K452" s="1"/>
  <c r="H453"/>
  <c r="J453" s="1"/>
  <c r="K453" s="1"/>
  <c r="H454"/>
  <c r="J454" s="1"/>
  <c r="K454" s="1"/>
  <c r="H455"/>
  <c r="J455" s="1"/>
  <c r="K455" s="1"/>
  <c r="H456"/>
  <c r="J456" s="1"/>
  <c r="K456" s="1"/>
  <c r="H457"/>
  <c r="I458"/>
  <c r="H458"/>
  <c r="H459"/>
  <c r="I460"/>
  <c r="H460"/>
  <c r="H461"/>
  <c r="J461" s="1"/>
  <c r="K461" s="1"/>
  <c r="I462"/>
  <c r="H462"/>
  <c r="H463"/>
  <c r="J463" s="1"/>
  <c r="K463" s="1"/>
  <c r="H464"/>
  <c r="J464" s="1"/>
  <c r="K464" s="1"/>
  <c r="H465"/>
  <c r="J465" s="1"/>
  <c r="K465" s="1"/>
  <c r="H466"/>
  <c r="J466" s="1"/>
  <c r="K466" s="1"/>
  <c r="I467"/>
  <c r="H467"/>
  <c r="H468"/>
  <c r="J468" s="1"/>
  <c r="K468" s="1"/>
  <c r="H469"/>
  <c r="J469" s="1"/>
  <c r="K469" s="1"/>
  <c r="I470"/>
  <c r="H470"/>
  <c r="I471"/>
  <c r="H471"/>
  <c r="I472"/>
  <c r="H472"/>
  <c r="H473"/>
  <c r="I474"/>
  <c r="H474"/>
  <c r="H475"/>
  <c r="J475" s="1"/>
  <c r="K475" s="1"/>
  <c r="I476"/>
  <c r="H476"/>
  <c r="H477"/>
  <c r="J477" s="1"/>
  <c r="K477" s="1"/>
  <c r="H478"/>
  <c r="J478" s="1"/>
  <c r="K478" s="1"/>
  <c r="H479"/>
  <c r="J479" s="1"/>
  <c r="K479" s="1"/>
  <c r="H480"/>
  <c r="J480" s="1"/>
  <c r="K480" s="1"/>
  <c r="H481"/>
  <c r="J481" s="1"/>
  <c r="K481" s="1"/>
  <c r="H482"/>
  <c r="J482" s="1"/>
  <c r="K482" s="1"/>
  <c r="H483"/>
  <c r="J483" s="1"/>
  <c r="K483" s="1"/>
  <c r="H484"/>
  <c r="J484" s="1"/>
  <c r="K484" s="1"/>
  <c r="H485"/>
  <c r="J485" s="1"/>
  <c r="K485" s="1"/>
  <c r="I486"/>
  <c r="H486"/>
  <c r="H487"/>
  <c r="J487" s="1"/>
  <c r="K487" s="1"/>
  <c r="H488"/>
  <c r="J488" s="1"/>
  <c r="K488" s="1"/>
  <c r="I489"/>
  <c r="H489"/>
  <c r="H490"/>
  <c r="J490" s="1"/>
  <c r="K490" s="1"/>
  <c r="H491"/>
  <c r="I492"/>
  <c r="H492"/>
  <c r="I493"/>
  <c r="H493"/>
  <c r="H494"/>
  <c r="I495"/>
  <c r="H495"/>
  <c r="I496"/>
  <c r="H496"/>
  <c r="I497"/>
  <c r="H497"/>
  <c r="H498"/>
  <c r="J498" s="1"/>
  <c r="K498" s="1"/>
  <c r="H499"/>
  <c r="J499" s="1"/>
  <c r="K499" s="1"/>
  <c r="H500"/>
  <c r="J500" s="1"/>
  <c r="K500" s="1"/>
  <c r="J402" l="1"/>
  <c r="K402" s="1"/>
  <c r="J394"/>
  <c r="K394" s="1"/>
  <c r="J396"/>
  <c r="K396" s="1"/>
  <c r="J390"/>
  <c r="K390" s="1"/>
  <c r="J391"/>
  <c r="K391" s="1"/>
  <c r="J392"/>
  <c r="K392" s="1"/>
  <c r="J393"/>
  <c r="K393" s="1"/>
  <c r="J395"/>
  <c r="K395" s="1"/>
  <c r="J397"/>
  <c r="K397" s="1"/>
  <c r="J398"/>
  <c r="K398" s="1"/>
  <c r="J399"/>
  <c r="K399" s="1"/>
  <c r="J401"/>
  <c r="K401" s="1"/>
  <c r="J403"/>
  <c r="K403" s="1"/>
  <c r="J404"/>
  <c r="K404" s="1"/>
  <c r="J405"/>
  <c r="K405" s="1"/>
  <c r="J408"/>
  <c r="K408" s="1"/>
  <c r="J409"/>
  <c r="K409" s="1"/>
  <c r="J411"/>
  <c r="K411" s="1"/>
  <c r="J412"/>
  <c r="K412" s="1"/>
  <c r="J413"/>
  <c r="K413" s="1"/>
  <c r="J414"/>
  <c r="K414" s="1"/>
  <c r="J415"/>
  <c r="K415" s="1"/>
  <c r="J420"/>
  <c r="K420" s="1"/>
  <c r="J421"/>
  <c r="K421" s="1"/>
  <c r="J422"/>
  <c r="K422" s="1"/>
  <c r="J424"/>
  <c r="K424" s="1"/>
  <c r="J425"/>
  <c r="K425" s="1"/>
  <c r="J429"/>
  <c r="K429" s="1"/>
  <c r="J430"/>
  <c r="K430" s="1"/>
  <c r="J434"/>
  <c r="K434" s="1"/>
  <c r="J437"/>
  <c r="K437" s="1"/>
  <c r="J438"/>
  <c r="K438" s="1"/>
  <c r="J439"/>
  <c r="K439" s="1"/>
  <c r="J440"/>
  <c r="K440" s="1"/>
  <c r="J441"/>
  <c r="K441" s="1"/>
  <c r="J442"/>
  <c r="K442" s="1"/>
  <c r="J443"/>
  <c r="K443" s="1"/>
  <c r="J444"/>
  <c r="K444" s="1"/>
  <c r="J445"/>
  <c r="K445" s="1"/>
  <c r="J450"/>
  <c r="K450" s="1"/>
  <c r="J451"/>
  <c r="K451" s="1"/>
  <c r="J457"/>
  <c r="K457" s="1"/>
  <c r="J458"/>
  <c r="K458" s="1"/>
  <c r="J459"/>
  <c r="K459" s="1"/>
  <c r="J460"/>
  <c r="K460" s="1"/>
  <c r="J462"/>
  <c r="K462" s="1"/>
  <c r="J467"/>
  <c r="K467" s="1"/>
  <c r="J470"/>
  <c r="K470" s="1"/>
  <c r="J471"/>
  <c r="K471" s="1"/>
  <c r="J472"/>
  <c r="K472" s="1"/>
  <c r="J473"/>
  <c r="K473" s="1"/>
  <c r="J474"/>
  <c r="K474" s="1"/>
  <c r="J476"/>
  <c r="K476" s="1"/>
  <c r="J486"/>
  <c r="K486" s="1"/>
  <c r="J489"/>
  <c r="K489" s="1"/>
  <c r="J491"/>
  <c r="K491" s="1"/>
  <c r="J492"/>
  <c r="K492" s="1"/>
  <c r="J493"/>
  <c r="K493" s="1"/>
  <c r="J494"/>
  <c r="K494" s="1"/>
  <c r="J495"/>
  <c r="K495" s="1"/>
  <c r="J496"/>
  <c r="K496" s="1"/>
  <c r="J497"/>
  <c r="K497" s="1"/>
  <c r="H501"/>
  <c r="J501" s="1"/>
  <c r="K501" s="1"/>
  <c r="H502"/>
  <c r="J502" s="1"/>
  <c r="K502" s="1"/>
  <c r="H503"/>
  <c r="J503" s="1"/>
  <c r="K503" s="1"/>
  <c r="H504"/>
  <c r="J504" s="1"/>
  <c r="K504" s="1"/>
  <c r="H505"/>
  <c r="J505" s="1"/>
  <c r="K505" s="1"/>
  <c r="H506"/>
  <c r="J506" s="1"/>
  <c r="K506" s="1"/>
  <c r="H507"/>
  <c r="J507" s="1"/>
  <c r="K507" s="1"/>
  <c r="H508"/>
  <c r="J508" s="1"/>
  <c r="K508" s="1"/>
  <c r="I510"/>
  <c r="H509"/>
  <c r="J509" s="1"/>
  <c r="K509" s="1"/>
  <c r="H510"/>
  <c r="I511"/>
  <c r="H511"/>
  <c r="H512"/>
  <c r="J512" s="1"/>
  <c r="K512" s="1"/>
  <c r="H513"/>
  <c r="J513" s="1"/>
  <c r="K513" s="1"/>
  <c r="H514"/>
  <c r="I515"/>
  <c r="H515"/>
  <c r="H516"/>
  <c r="J516" s="1"/>
  <c r="K516" s="1"/>
  <c r="I517"/>
  <c r="H517"/>
  <c r="H518"/>
  <c r="J518" s="1"/>
  <c r="K518" s="1"/>
  <c r="H519"/>
  <c r="I520"/>
  <c r="H520"/>
  <c r="H521"/>
  <c r="J521" s="1"/>
  <c r="K521" s="1"/>
  <c r="H522"/>
  <c r="J522" s="1"/>
  <c r="K522" s="1"/>
  <c r="H523"/>
  <c r="I524"/>
  <c r="H524"/>
  <c r="H525"/>
  <c r="J525" s="1"/>
  <c r="K525" s="1"/>
  <c r="H526"/>
  <c r="I527"/>
  <c r="H527"/>
  <c r="H528"/>
  <c r="J528" s="1"/>
  <c r="K528" s="1"/>
  <c r="I529"/>
  <c r="H529"/>
  <c r="H530"/>
  <c r="J530" s="1"/>
  <c r="K530" s="1"/>
  <c r="H531"/>
  <c r="J531" s="1"/>
  <c r="K531" s="1"/>
  <c r="H532"/>
  <c r="J532" s="1"/>
  <c r="K532" s="1"/>
  <c r="H533"/>
  <c r="J533" s="1"/>
  <c r="K533" s="1"/>
  <c r="H534"/>
  <c r="J534" s="1"/>
  <c r="K534" s="1"/>
  <c r="I535"/>
  <c r="H535"/>
  <c r="H536"/>
  <c r="J536" s="1"/>
  <c r="K536" s="1"/>
  <c r="H537"/>
  <c r="J537" s="1"/>
  <c r="K537" s="1"/>
  <c r="H538"/>
  <c r="J538" s="1"/>
  <c r="K538" s="1"/>
  <c r="I539"/>
  <c r="H539"/>
  <c r="I540"/>
  <c r="H540"/>
  <c r="H541"/>
  <c r="J541" s="1"/>
  <c r="K541" s="1"/>
  <c r="H542"/>
  <c r="I543"/>
  <c r="H543"/>
  <c r="H544"/>
  <c r="I545"/>
  <c r="H545"/>
  <c r="I546"/>
  <c r="H546"/>
  <c r="H547"/>
  <c r="J547" s="1"/>
  <c r="K547" s="1"/>
  <c r="H548"/>
  <c r="I549"/>
  <c r="H549"/>
  <c r="I550"/>
  <c r="H550"/>
  <c r="H551"/>
  <c r="J551" s="1"/>
  <c r="K551" s="1"/>
  <c r="H552"/>
  <c r="J552" s="1"/>
  <c r="K552" s="1"/>
  <c r="H553"/>
  <c r="J553" s="1"/>
  <c r="K553" s="1"/>
  <c r="H554"/>
  <c r="J554" s="1"/>
  <c r="K554" s="1"/>
  <c r="H555"/>
  <c r="J555" s="1"/>
  <c r="K555" s="1"/>
  <c r="H556"/>
  <c r="J556" s="1"/>
  <c r="K556" s="1"/>
  <c r="H557"/>
  <c r="I558"/>
  <c r="H558"/>
  <c r="I559"/>
  <c r="H559"/>
  <c r="I560"/>
  <c r="H560"/>
  <c r="J543" l="1"/>
  <c r="K543" s="1"/>
  <c r="J510"/>
  <c r="K510" s="1"/>
  <c r="J511"/>
  <c r="K511" s="1"/>
  <c r="J514"/>
  <c r="K514" s="1"/>
  <c r="J515"/>
  <c r="K515" s="1"/>
  <c r="J517"/>
  <c r="K517" s="1"/>
  <c r="J519"/>
  <c r="K519" s="1"/>
  <c r="J520"/>
  <c r="K520" s="1"/>
  <c r="J523"/>
  <c r="K523" s="1"/>
  <c r="J524"/>
  <c r="K524" s="1"/>
  <c r="J526"/>
  <c r="K526" s="1"/>
  <c r="J527"/>
  <c r="K527" s="1"/>
  <c r="J529"/>
  <c r="K529" s="1"/>
  <c r="J535"/>
  <c r="K535" s="1"/>
  <c r="J539"/>
  <c r="K539" s="1"/>
  <c r="J540"/>
  <c r="K540" s="1"/>
  <c r="J542"/>
  <c r="K542" s="1"/>
  <c r="J544"/>
  <c r="K544" s="1"/>
  <c r="J545"/>
  <c r="K545" s="1"/>
  <c r="J546"/>
  <c r="K546" s="1"/>
  <c r="J548"/>
  <c r="K548" s="1"/>
  <c r="J549"/>
  <c r="K549" s="1"/>
  <c r="J550"/>
  <c r="K550" s="1"/>
  <c r="J557"/>
  <c r="K557" s="1"/>
  <c r="J558"/>
  <c r="K558" s="1"/>
  <c r="J559"/>
  <c r="K559" s="1"/>
  <c r="J560"/>
  <c r="K560" s="1"/>
  <c r="I561"/>
  <c r="H561"/>
  <c r="H562"/>
  <c r="J562" s="1"/>
  <c r="K562" s="1"/>
  <c r="H563"/>
  <c r="J563" s="1"/>
  <c r="K563" s="1"/>
  <c r="I564"/>
  <c r="H564"/>
  <c r="H565"/>
  <c r="J565" s="1"/>
  <c r="K565" s="1"/>
  <c r="H567"/>
  <c r="J567" s="1"/>
  <c r="K567" s="1"/>
  <c r="I566"/>
  <c r="H566"/>
  <c r="H568"/>
  <c r="J568" s="1"/>
  <c r="K568" s="1"/>
  <c r="H569"/>
  <c r="J569" s="1"/>
  <c r="K569" s="1"/>
  <c r="H570"/>
  <c r="J570" s="1"/>
  <c r="K570" s="1"/>
  <c r="I571"/>
  <c r="H571"/>
  <c r="I572"/>
  <c r="H572"/>
  <c r="I573"/>
  <c r="H573"/>
  <c r="H574"/>
  <c r="I575"/>
  <c r="H575"/>
  <c r="H576"/>
  <c r="J576" s="1"/>
  <c r="K576" s="1"/>
  <c r="H577"/>
  <c r="J577" s="1"/>
  <c r="K577" s="1"/>
  <c r="H578"/>
  <c r="J578" s="1"/>
  <c r="K578" s="1"/>
  <c r="H579"/>
  <c r="I580"/>
  <c r="H580"/>
  <c r="H581"/>
  <c r="J581" s="1"/>
  <c r="K581" s="1"/>
  <c r="H582"/>
  <c r="J582" s="1"/>
  <c r="K582" s="1"/>
  <c r="H583"/>
  <c r="J583" s="1"/>
  <c r="K583" s="1"/>
  <c r="I585"/>
  <c r="H584"/>
  <c r="H585"/>
  <c r="I586"/>
  <c r="H586"/>
  <c r="H587"/>
  <c r="J587" s="1"/>
  <c r="K587" s="1"/>
  <c r="H589"/>
  <c r="J589" s="1"/>
  <c r="K589" s="1"/>
  <c r="H588"/>
  <c r="J588" s="1"/>
  <c r="K588" s="1"/>
  <c r="I590"/>
  <c r="H590"/>
  <c r="I591"/>
  <c r="H591"/>
  <c r="H592"/>
  <c r="J592" s="1"/>
  <c r="K592" s="1"/>
  <c r="H593"/>
  <c r="I594"/>
  <c r="H595"/>
  <c r="J595" s="1"/>
  <c r="K595" s="1"/>
  <c r="H594"/>
  <c r="I596"/>
  <c r="H596"/>
  <c r="H597"/>
  <c r="J597" s="1"/>
  <c r="K597" s="1"/>
  <c r="I598"/>
  <c r="H598"/>
  <c r="H599"/>
  <c r="J599" s="1"/>
  <c r="K599" s="1"/>
  <c r="H600"/>
  <c r="J600" s="1"/>
  <c r="K600" s="1"/>
  <c r="I601"/>
  <c r="H601"/>
  <c r="I602"/>
  <c r="H602"/>
  <c r="H604"/>
  <c r="J604" s="1"/>
  <c r="K604" s="1"/>
  <c r="H603"/>
  <c r="J603" s="1"/>
  <c r="K603" s="1"/>
  <c r="H605"/>
  <c r="J605" s="1"/>
  <c r="K605" s="1"/>
  <c r="H606"/>
  <c r="J606" s="1"/>
  <c r="K606" s="1"/>
  <c r="H607"/>
  <c r="J607" s="1"/>
  <c r="K607" s="1"/>
  <c r="H608"/>
  <c r="J608" s="1"/>
  <c r="K608" s="1"/>
  <c r="I609"/>
  <c r="H609"/>
  <c r="H611"/>
  <c r="J611" s="1"/>
  <c r="K611" s="1"/>
  <c r="H610"/>
  <c r="J610" s="1"/>
  <c r="K610" s="1"/>
  <c r="I612"/>
  <c r="H612"/>
  <c r="H613"/>
  <c r="J613" s="1"/>
  <c r="K613" s="1"/>
  <c r="H614"/>
  <c r="J614" s="1"/>
  <c r="K614" s="1"/>
  <c r="H615"/>
  <c r="J615" s="1"/>
  <c r="K615" s="1"/>
  <c r="H618"/>
  <c r="J618" s="1"/>
  <c r="K618" s="1"/>
  <c r="H617"/>
  <c r="J617" s="1"/>
  <c r="K617" s="1"/>
  <c r="H616"/>
  <c r="J616" s="1"/>
  <c r="K616" s="1"/>
  <c r="H620"/>
  <c r="J620" s="1"/>
  <c r="K620" s="1"/>
  <c r="I619"/>
  <c r="H619"/>
  <c r="H622"/>
  <c r="J622" s="1"/>
  <c r="K622" s="1"/>
  <c r="H621"/>
  <c r="J621" s="1"/>
  <c r="K621" s="1"/>
  <c r="H624"/>
  <c r="J624" s="1"/>
  <c r="K624" s="1"/>
  <c r="H623"/>
  <c r="J623" s="1"/>
  <c r="K623" s="1"/>
  <c r="H625"/>
  <c r="J625" s="1"/>
  <c r="K625" s="1"/>
  <c r="I626"/>
  <c r="H626"/>
  <c r="I627"/>
  <c r="H627"/>
  <c r="H628"/>
  <c r="J628" s="1"/>
  <c r="K628" s="1"/>
  <c r="H630"/>
  <c r="H629"/>
  <c r="I631"/>
  <c r="H631"/>
  <c r="H632"/>
  <c r="J632" s="1"/>
  <c r="K632" s="1"/>
  <c r="H633"/>
  <c r="J633" s="1"/>
  <c r="K633" s="1"/>
  <c r="I634"/>
  <c r="H634"/>
  <c r="H636"/>
  <c r="J636" s="1"/>
  <c r="K636" s="1"/>
  <c r="H635"/>
  <c r="J635" s="1"/>
  <c r="K635" s="1"/>
  <c r="I637"/>
  <c r="H637"/>
  <c r="H638"/>
  <c r="J638" s="1"/>
  <c r="K638" s="1"/>
  <c r="H639"/>
  <c r="J639" s="1"/>
  <c r="K639" s="1"/>
  <c r="H642"/>
  <c r="J642" s="1"/>
  <c r="K642" s="1"/>
  <c r="H641"/>
  <c r="J641" s="1"/>
  <c r="K641" s="1"/>
  <c r="H640"/>
  <c r="J640" s="1"/>
  <c r="K640" s="1"/>
  <c r="H643"/>
  <c r="J643" s="1"/>
  <c r="K643" s="1"/>
  <c r="I644"/>
  <c r="H646"/>
  <c r="J646" s="1"/>
  <c r="K646" s="1"/>
  <c r="H645"/>
  <c r="J645" s="1"/>
  <c r="K645" s="1"/>
  <c r="H644"/>
  <c r="H648"/>
  <c r="J648" s="1"/>
  <c r="K648" s="1"/>
  <c r="H647"/>
  <c r="J647" s="1"/>
  <c r="K647" s="1"/>
  <c r="H651"/>
  <c r="J651" s="1"/>
  <c r="K651" s="1"/>
  <c r="H650"/>
  <c r="J650" s="1"/>
  <c r="K650" s="1"/>
  <c r="H649"/>
  <c r="J649" s="1"/>
  <c r="K649" s="1"/>
  <c r="I652"/>
  <c r="H652"/>
  <c r="H653"/>
  <c r="J653" s="1"/>
  <c r="K653" s="1"/>
  <c r="H655"/>
  <c r="J655" s="1"/>
  <c r="K655" s="1"/>
  <c r="H654"/>
  <c r="J654" s="1"/>
  <c r="K654" s="1"/>
  <c r="I656"/>
  <c r="H656"/>
  <c r="I657"/>
  <c r="H657"/>
  <c r="H658"/>
  <c r="J658" s="1"/>
  <c r="K658" s="1"/>
  <c r="H659"/>
  <c r="J659" s="1"/>
  <c r="K659" s="1"/>
  <c r="H661"/>
  <c r="J661" s="1"/>
  <c r="K661" s="1"/>
  <c r="H660"/>
  <c r="J660" s="1"/>
  <c r="K660" s="1"/>
  <c r="I662"/>
  <c r="H663"/>
  <c r="J663" s="1"/>
  <c r="K663" s="1"/>
  <c r="H662"/>
  <c r="H665"/>
  <c r="J665" s="1"/>
  <c r="K665" s="1"/>
  <c r="H664"/>
  <c r="J664" s="1"/>
  <c r="K664" s="1"/>
  <c r="I668"/>
  <c r="H669"/>
  <c r="J669" s="1"/>
  <c r="K669" s="1"/>
  <c r="H668"/>
  <c r="H667"/>
  <c r="J667" s="1"/>
  <c r="K667" s="1"/>
  <c r="H666"/>
  <c r="J666" s="1"/>
  <c r="K666" s="1"/>
  <c r="I670"/>
  <c r="H670"/>
  <c r="H671"/>
  <c r="J671" s="1"/>
  <c r="K671" s="1"/>
  <c r="I672"/>
  <c r="H672"/>
  <c r="I673"/>
  <c r="H673"/>
  <c r="H675"/>
  <c r="J675" s="1"/>
  <c r="K675" s="1"/>
  <c r="H674"/>
  <c r="J674" s="1"/>
  <c r="K674" s="1"/>
  <c r="H676"/>
  <c r="J676" s="1"/>
  <c r="K676" s="1"/>
  <c r="H677"/>
  <c r="J677" s="1"/>
  <c r="K677" s="1"/>
  <c r="H678"/>
  <c r="J678" s="1"/>
  <c r="K678" s="1"/>
  <c r="H679"/>
  <c r="J679" s="1"/>
  <c r="K679" s="1"/>
  <c r="H680"/>
  <c r="J680" s="1"/>
  <c r="K680" s="1"/>
  <c r="I681"/>
  <c r="H681"/>
  <c r="H683"/>
  <c r="J683" s="1"/>
  <c r="K683" s="1"/>
  <c r="H682"/>
  <c r="J682" s="1"/>
  <c r="K682" s="1"/>
  <c r="I684"/>
  <c r="H684"/>
  <c r="H685"/>
  <c r="J685" s="1"/>
  <c r="K685" s="1"/>
  <c r="H686"/>
  <c r="J686" s="1"/>
  <c r="K686" s="1"/>
  <c r="H687"/>
  <c r="J687" s="1"/>
  <c r="K687" s="1"/>
  <c r="H688"/>
  <c r="J688" s="1"/>
  <c r="K688" s="1"/>
  <c r="I689"/>
  <c r="H689"/>
  <c r="H690"/>
  <c r="J690" s="1"/>
  <c r="K690" s="1"/>
  <c r="H692"/>
  <c r="J692" s="1"/>
  <c r="K692" s="1"/>
  <c r="H691"/>
  <c r="J691" s="1"/>
  <c r="K691" s="1"/>
  <c r="H693"/>
  <c r="J693" s="1"/>
  <c r="K693" s="1"/>
  <c r="H694"/>
  <c r="I695"/>
  <c r="H695"/>
  <c r="H696"/>
  <c r="J696" s="1"/>
  <c r="K696" s="1"/>
  <c r="H697"/>
  <c r="J697" s="1"/>
  <c r="K697" s="1"/>
  <c r="H698"/>
  <c r="J698" s="1"/>
  <c r="K698" s="1"/>
  <c r="H699"/>
  <c r="J699" s="1"/>
  <c r="K699" s="1"/>
  <c r="I700"/>
  <c r="H700"/>
  <c r="H701"/>
  <c r="J701" s="1"/>
  <c r="K701" s="1"/>
  <c r="H702"/>
  <c r="J702" s="1"/>
  <c r="K702" s="1"/>
  <c r="H703"/>
  <c r="I704"/>
  <c r="H704"/>
  <c r="I705"/>
  <c r="H705"/>
  <c r="I706"/>
  <c r="H706"/>
  <c r="I707"/>
  <c r="H707"/>
  <c r="H708"/>
  <c r="J708" s="1"/>
  <c r="K708" s="1"/>
  <c r="H709"/>
  <c r="J709" s="1"/>
  <c r="K709" s="1"/>
  <c r="I710"/>
  <c r="H710"/>
  <c r="H711"/>
  <c r="J711" s="1"/>
  <c r="K711" s="1"/>
  <c r="I712"/>
  <c r="H712"/>
  <c r="I713"/>
  <c r="H713"/>
  <c r="I714"/>
  <c r="H714"/>
  <c r="H715"/>
  <c r="J715" s="1"/>
  <c r="K715" s="1"/>
  <c r="H716"/>
  <c r="J716" s="1"/>
  <c r="K716" s="1"/>
  <c r="H717"/>
  <c r="J717" s="1"/>
  <c r="K717" s="1"/>
  <c r="H718"/>
  <c r="J718" s="1"/>
  <c r="K718" s="1"/>
  <c r="H719"/>
  <c r="J719" s="1"/>
  <c r="K719" s="1"/>
  <c r="H720"/>
  <c r="J720" s="1"/>
  <c r="K720" s="1"/>
  <c r="H721"/>
  <c r="J721" s="1"/>
  <c r="K721" s="1"/>
  <c r="H722"/>
  <c r="J722" s="1"/>
  <c r="K722" s="1"/>
  <c r="I723"/>
  <c r="H723"/>
  <c r="I724"/>
  <c r="H724"/>
  <c r="H725"/>
  <c r="J725" s="1"/>
  <c r="K725" s="1"/>
  <c r="H726"/>
  <c r="J726" s="1"/>
  <c r="K726" s="1"/>
  <c r="H728"/>
  <c r="J728" s="1"/>
  <c r="K728" s="1"/>
  <c r="H727"/>
  <c r="J727" s="1"/>
  <c r="K727" s="1"/>
  <c r="H729"/>
  <c r="J729" s="1"/>
  <c r="K729" s="1"/>
  <c r="H730"/>
  <c r="J730" s="1"/>
  <c r="K730" s="1"/>
  <c r="H731"/>
  <c r="J731" s="1"/>
  <c r="K731" s="1"/>
  <c r="J732"/>
  <c r="K732" s="1"/>
  <c r="I734"/>
  <c r="H734"/>
  <c r="J735"/>
  <c r="K735" s="1"/>
  <c r="H736"/>
  <c r="J736" s="1"/>
  <c r="K736" s="1"/>
  <c r="H737"/>
  <c r="I738"/>
  <c r="H738"/>
  <c r="H740"/>
  <c r="J740" s="1"/>
  <c r="K740" s="1"/>
  <c r="H739"/>
  <c r="J739" s="1"/>
  <c r="K739" s="1"/>
  <c r="H741"/>
  <c r="I742"/>
  <c r="H742"/>
  <c r="H743"/>
  <c r="I744"/>
  <c r="H744"/>
  <c r="H745"/>
  <c r="J745" s="1"/>
  <c r="K745" s="1"/>
  <c r="H746"/>
  <c r="J746" s="1"/>
  <c r="K746" s="1"/>
  <c r="H747"/>
  <c r="I748"/>
  <c r="H750"/>
  <c r="J750" s="1"/>
  <c r="K750" s="1"/>
  <c r="H749"/>
  <c r="J749" s="1"/>
  <c r="K749" s="1"/>
  <c r="H748"/>
  <c r="H751"/>
  <c r="J751" s="1"/>
  <c r="K751" s="1"/>
  <c r="H752"/>
  <c r="J752" s="1"/>
  <c r="K752" s="1"/>
  <c r="H754"/>
  <c r="J754" s="1"/>
  <c r="K754" s="1"/>
  <c r="H753"/>
  <c r="J753" s="1"/>
  <c r="K753" s="1"/>
  <c r="H755"/>
  <c r="J755" s="1"/>
  <c r="K755" s="1"/>
  <c r="H756"/>
  <c r="J756" s="1"/>
  <c r="K756" s="1"/>
  <c r="I757"/>
  <c r="H757"/>
  <c r="I759"/>
  <c r="H759"/>
  <c r="I760"/>
  <c r="H760"/>
  <c r="H762"/>
  <c r="H761"/>
  <c r="I763"/>
  <c r="I765"/>
  <c r="J766"/>
  <c r="K766" s="1"/>
  <c r="H765"/>
  <c r="H764"/>
  <c r="J764" s="1"/>
  <c r="K764" s="1"/>
  <c r="H763"/>
  <c r="H767"/>
  <c r="J767" s="1"/>
  <c r="K767" s="1"/>
  <c r="H769"/>
  <c r="J769" s="1"/>
  <c r="K769" s="1"/>
  <c r="H768"/>
  <c r="J768" s="1"/>
  <c r="K768" s="1"/>
  <c r="H770"/>
  <c r="J770" s="1"/>
  <c r="K770" s="1"/>
  <c r="H772"/>
  <c r="J772" s="1"/>
  <c r="K772" s="1"/>
  <c r="H771"/>
  <c r="J771" s="1"/>
  <c r="K771" s="1"/>
  <c r="H774"/>
  <c r="J774" s="1"/>
  <c r="K774" s="1"/>
  <c r="H773"/>
  <c r="J773" s="1"/>
  <c r="K773" s="1"/>
  <c r="H776"/>
  <c r="J776" s="1"/>
  <c r="K776" s="1"/>
  <c r="H775"/>
  <c r="J775" s="1"/>
  <c r="K775" s="1"/>
  <c r="H779"/>
  <c r="J779" s="1"/>
  <c r="K779" s="1"/>
  <c r="H778"/>
  <c r="J778" s="1"/>
  <c r="K778" s="1"/>
  <c r="H777"/>
  <c r="J777" s="1"/>
  <c r="K777" s="1"/>
  <c r="H780"/>
  <c r="J780" s="1"/>
  <c r="K780" s="1"/>
  <c r="H781"/>
  <c r="J781" s="1"/>
  <c r="K781" s="1"/>
  <c r="H782"/>
  <c r="J782" s="1"/>
  <c r="K782" s="1"/>
  <c r="H784"/>
  <c r="J784" s="1"/>
  <c r="K784" s="1"/>
  <c r="H783"/>
  <c r="J783" s="1"/>
  <c r="K783" s="1"/>
  <c r="J596" l="1"/>
  <c r="K596" s="1"/>
  <c r="J571"/>
  <c r="K571" s="1"/>
  <c r="J572"/>
  <c r="K572" s="1"/>
  <c r="J564"/>
  <c r="K564" s="1"/>
  <c r="J586"/>
  <c r="K586" s="1"/>
  <c r="J566"/>
  <c r="K566" s="1"/>
  <c r="J561"/>
  <c r="K561" s="1"/>
  <c r="J573"/>
  <c r="K573" s="1"/>
  <c r="J574"/>
  <c r="K574" s="1"/>
  <c r="J575"/>
  <c r="K575" s="1"/>
  <c r="J579"/>
  <c r="K579" s="1"/>
  <c r="J580"/>
  <c r="K580" s="1"/>
  <c r="J584"/>
  <c r="K584" s="1"/>
  <c r="J585"/>
  <c r="K585" s="1"/>
  <c r="J590"/>
  <c r="K590" s="1"/>
  <c r="J591"/>
  <c r="K591" s="1"/>
  <c r="J602"/>
  <c r="K602" s="1"/>
  <c r="J593"/>
  <c r="K593" s="1"/>
  <c r="J594"/>
  <c r="K594" s="1"/>
  <c r="J598"/>
  <c r="K598" s="1"/>
  <c r="J601"/>
  <c r="K601" s="1"/>
  <c r="J609"/>
  <c r="K609" s="1"/>
  <c r="J612"/>
  <c r="K612" s="1"/>
  <c r="J619"/>
  <c r="K619" s="1"/>
  <c r="J626"/>
  <c r="K626" s="1"/>
  <c r="J627"/>
  <c r="K627" s="1"/>
  <c r="J629"/>
  <c r="K629" s="1"/>
  <c r="J630"/>
  <c r="K630" s="1"/>
  <c r="J634"/>
  <c r="K634" s="1"/>
  <c r="J631"/>
  <c r="K631" s="1"/>
  <c r="J637"/>
  <c r="K637" s="1"/>
  <c r="J644"/>
  <c r="K644" s="1"/>
  <c r="J652"/>
  <c r="K652" s="1"/>
  <c r="J656"/>
  <c r="K656" s="1"/>
  <c r="J657"/>
  <c r="K657" s="1"/>
  <c r="J662"/>
  <c r="K662" s="1"/>
  <c r="J668"/>
  <c r="K668" s="1"/>
  <c r="J670"/>
  <c r="K670" s="1"/>
  <c r="J672"/>
  <c r="K672" s="1"/>
  <c r="J673"/>
  <c r="K673" s="1"/>
  <c r="J681"/>
  <c r="K681" s="1"/>
  <c r="J684"/>
  <c r="K684" s="1"/>
  <c r="J689"/>
  <c r="K689" s="1"/>
  <c r="J694"/>
  <c r="K694" s="1"/>
  <c r="J695"/>
  <c r="K695" s="1"/>
  <c r="J706"/>
  <c r="K706" s="1"/>
  <c r="J700"/>
  <c r="K700" s="1"/>
  <c r="J703"/>
  <c r="K703" s="1"/>
  <c r="J704"/>
  <c r="K704" s="1"/>
  <c r="J705"/>
  <c r="K705" s="1"/>
  <c r="J707"/>
  <c r="K707" s="1"/>
  <c r="J710"/>
  <c r="K710" s="1"/>
  <c r="J712"/>
  <c r="K712" s="1"/>
  <c r="J713"/>
  <c r="K713" s="1"/>
  <c r="J714"/>
  <c r="K714" s="1"/>
  <c r="J723"/>
  <c r="K723" s="1"/>
  <c r="J724"/>
  <c r="K724" s="1"/>
  <c r="J733"/>
  <c r="K733" s="1"/>
  <c r="J734"/>
  <c r="K734" s="1"/>
  <c r="J737"/>
  <c r="K737" s="1"/>
  <c r="J738"/>
  <c r="K738" s="1"/>
  <c r="J741"/>
  <c r="K741" s="1"/>
  <c r="J742"/>
  <c r="K742" s="1"/>
  <c r="J743"/>
  <c r="K743" s="1"/>
  <c r="J744"/>
  <c r="K744" s="1"/>
  <c r="J747"/>
  <c r="K747" s="1"/>
  <c r="J748"/>
  <c r="K748" s="1"/>
  <c r="J757"/>
  <c r="K757" s="1"/>
  <c r="J758"/>
  <c r="K758" s="1"/>
  <c r="J759"/>
  <c r="K759" s="1"/>
  <c r="J760"/>
  <c r="K760" s="1"/>
  <c r="J763"/>
  <c r="K763" s="1"/>
  <c r="J762"/>
  <c r="K762" s="1"/>
  <c r="J761"/>
  <c r="K761" s="1"/>
  <c r="J765"/>
  <c r="K765" s="1"/>
  <c r="H785"/>
  <c r="J785" l="1"/>
  <c r="K785" s="1"/>
  <c r="I786" l="1"/>
  <c r="H786"/>
  <c r="H787"/>
  <c r="I788"/>
  <c r="H788"/>
  <c r="J790"/>
  <c r="K790" s="1"/>
  <c r="H789"/>
  <c r="J789" s="1"/>
  <c r="K789" s="1"/>
  <c r="J788" l="1"/>
  <c r="K788" s="1"/>
  <c r="J786"/>
  <c r="K786" s="1"/>
  <c r="J787"/>
  <c r="K787" s="1"/>
  <c r="H792"/>
  <c r="J792" s="1"/>
  <c r="K792" s="1"/>
  <c r="H797"/>
  <c r="J797" s="1"/>
  <c r="K797" s="1"/>
  <c r="H794"/>
  <c r="J794" s="1"/>
  <c r="K794" s="1"/>
  <c r="H793"/>
  <c r="J793" s="1"/>
  <c r="K793" s="1"/>
  <c r="H791"/>
  <c r="J791" s="1"/>
  <c r="K791" s="1"/>
  <c r="H795"/>
  <c r="J795" s="1"/>
  <c r="K795" s="1"/>
  <c r="H796"/>
  <c r="J796" s="1"/>
  <c r="K796" s="1"/>
  <c r="H800"/>
  <c r="J800" s="1"/>
  <c r="K800" s="1"/>
  <c r="H799"/>
  <c r="J799" s="1"/>
  <c r="K799" s="1"/>
  <c r="H798"/>
  <c r="J798" s="1"/>
  <c r="K798" s="1"/>
  <c r="I802"/>
  <c r="H803"/>
  <c r="J803" s="1"/>
  <c r="K803" s="1"/>
  <c r="H802"/>
  <c r="H812"/>
  <c r="J812" s="1"/>
  <c r="K812" s="1"/>
  <c r="H813"/>
  <c r="J813" s="1"/>
  <c r="K813" s="1"/>
  <c r="H811"/>
  <c r="J811" s="1"/>
  <c r="K811" s="1"/>
  <c r="H810"/>
  <c r="J810" s="1"/>
  <c r="K810" s="1"/>
  <c r="H809"/>
  <c r="J809" s="1"/>
  <c r="K809" s="1"/>
  <c r="H808"/>
  <c r="J808" s="1"/>
  <c r="K808" s="1"/>
  <c r="H807"/>
  <c r="J807" s="1"/>
  <c r="K807" s="1"/>
  <c r="H806"/>
  <c r="J806" s="1"/>
  <c r="K806" s="1"/>
  <c r="H804"/>
  <c r="J804" s="1"/>
  <c r="K804" s="1"/>
  <c r="H805"/>
  <c r="J805" s="1"/>
  <c r="K805" s="1"/>
  <c r="H801"/>
  <c r="J801" s="1"/>
  <c r="K801" s="1"/>
  <c r="H826"/>
  <c r="J826" s="1"/>
  <c r="K826" s="1"/>
  <c r="H825"/>
  <c r="J825" s="1"/>
  <c r="K825" s="1"/>
  <c r="H824"/>
  <c r="J824" s="1"/>
  <c r="K824" s="1"/>
  <c r="H823"/>
  <c r="J823" s="1"/>
  <c r="K823" s="1"/>
  <c r="H822"/>
  <c r="J822" s="1"/>
  <c r="K822" s="1"/>
  <c r="H821"/>
  <c r="J821" s="1"/>
  <c r="K821" s="1"/>
  <c r="H820"/>
  <c r="J820" s="1"/>
  <c r="K820" s="1"/>
  <c r="H819"/>
  <c r="J819" s="1"/>
  <c r="K819" s="1"/>
  <c r="H818"/>
  <c r="J818" s="1"/>
  <c r="K818" s="1"/>
  <c r="J817"/>
  <c r="K817" s="1"/>
  <c r="H816"/>
  <c r="J816" s="1"/>
  <c r="K816" s="1"/>
  <c r="H815"/>
  <c r="J815" s="1"/>
  <c r="K815" s="1"/>
  <c r="H814"/>
  <c r="J814" s="1"/>
  <c r="K814" s="1"/>
  <c r="H827"/>
  <c r="J827" s="1"/>
  <c r="K827" s="1"/>
  <c r="H828"/>
  <c r="J828" s="1"/>
  <c r="K828" s="1"/>
  <c r="H829"/>
  <c r="J829" s="1"/>
  <c r="K829" s="1"/>
  <c r="H830"/>
  <c r="J830" s="1"/>
  <c r="K830" s="1"/>
  <c r="H831"/>
  <c r="H832"/>
  <c r="H833"/>
  <c r="I834"/>
  <c r="H834"/>
  <c r="H835"/>
  <c r="J835" s="1"/>
  <c r="K835" s="1"/>
  <c r="H836"/>
  <c r="J836" s="1"/>
  <c r="K836" s="1"/>
  <c r="H837"/>
  <c r="J837" s="1"/>
  <c r="K837" s="1"/>
  <c r="H838"/>
  <c r="H839"/>
  <c r="I840"/>
  <c r="H840"/>
  <c r="I842"/>
  <c r="H841"/>
  <c r="J841" s="1"/>
  <c r="K841" s="1"/>
  <c r="H842"/>
  <c r="H843"/>
  <c r="J843" s="1"/>
  <c r="K843" s="1"/>
  <c r="H844"/>
  <c r="J844" s="1"/>
  <c r="K844" s="1"/>
  <c r="H845"/>
  <c r="J845" s="1"/>
  <c r="K845" s="1"/>
  <c r="H846"/>
  <c r="J846" s="1"/>
  <c r="K846" s="1"/>
  <c r="H847"/>
  <c r="J847" s="1"/>
  <c r="K847" s="1"/>
  <c r="H848"/>
  <c r="J848" s="1"/>
  <c r="K848" s="1"/>
  <c r="H849"/>
  <c r="J849" s="1"/>
  <c r="K849" s="1"/>
  <c r="H850"/>
  <c r="J850" s="1"/>
  <c r="K850" s="1"/>
  <c r="H851"/>
  <c r="J851" s="1"/>
  <c r="K851" s="1"/>
  <c r="H852"/>
  <c r="J852" s="1"/>
  <c r="K852" s="1"/>
  <c r="I854"/>
  <c r="I855"/>
  <c r="I865"/>
  <c r="H854"/>
  <c r="H853"/>
  <c r="J853" s="1"/>
  <c r="K853" s="1"/>
  <c r="H855"/>
  <c r="H856"/>
  <c r="J856" s="1"/>
  <c r="K856" s="1"/>
  <c r="H857"/>
  <c r="J857" s="1"/>
  <c r="K857" s="1"/>
  <c r="H858"/>
  <c r="J858" s="1"/>
  <c r="K858" s="1"/>
  <c r="H859"/>
  <c r="J859" s="1"/>
  <c r="K859" s="1"/>
  <c r="H860"/>
  <c r="J860" s="1"/>
  <c r="K860" s="1"/>
  <c r="H861"/>
  <c r="J861" s="1"/>
  <c r="K861" s="1"/>
  <c r="H863"/>
  <c r="J863" s="1"/>
  <c r="K863" s="1"/>
  <c r="H862"/>
  <c r="J862" s="1"/>
  <c r="K862" s="1"/>
  <c r="H864"/>
  <c r="J864" s="1"/>
  <c r="K864" s="1"/>
  <c r="H865"/>
  <c r="H866"/>
  <c r="J866" s="1"/>
  <c r="K866" s="1"/>
  <c r="I868"/>
  <c r="I874"/>
  <c r="I877"/>
  <c r="I879"/>
  <c r="H870"/>
  <c r="J870" s="1"/>
  <c r="K870" s="1"/>
  <c r="H867"/>
  <c r="J867" s="1"/>
  <c r="K867" s="1"/>
  <c r="H868"/>
  <c r="H869"/>
  <c r="J869" s="1"/>
  <c r="K869" s="1"/>
  <c r="H871"/>
  <c r="J871" s="1"/>
  <c r="K871" s="1"/>
  <c r="H872"/>
  <c r="J872" s="1"/>
  <c r="K872" s="1"/>
  <c r="H873"/>
  <c r="J873" s="1"/>
  <c r="K873" s="1"/>
  <c r="H874"/>
  <c r="H875"/>
  <c r="J875" s="1"/>
  <c r="K875" s="1"/>
  <c r="H876"/>
  <c r="J876" s="1"/>
  <c r="K876" s="1"/>
  <c r="H877"/>
  <c r="J877" s="1"/>
  <c r="K877" s="1"/>
  <c r="H878"/>
  <c r="J878" s="1"/>
  <c r="K878" s="1"/>
  <c r="H879"/>
  <c r="H880"/>
  <c r="J880" s="1"/>
  <c r="K880" s="1"/>
  <c r="I899"/>
  <c r="I897"/>
  <c r="H881"/>
  <c r="J881" s="1"/>
  <c r="K881" s="1"/>
  <c r="H882"/>
  <c r="J882" s="1"/>
  <c r="K882" s="1"/>
  <c r="H883"/>
  <c r="J883" s="1"/>
  <c r="K883" s="1"/>
  <c r="H884"/>
  <c r="H885"/>
  <c r="H886"/>
  <c r="H890"/>
  <c r="H887"/>
  <c r="H888"/>
  <c r="J888" s="1"/>
  <c r="K888" s="1"/>
  <c r="H889"/>
  <c r="H892"/>
  <c r="H891"/>
  <c r="J891" s="1"/>
  <c r="K891" s="1"/>
  <c r="H893"/>
  <c r="H895"/>
  <c r="H894"/>
  <c r="J894" s="1"/>
  <c r="K894" s="1"/>
  <c r="H897"/>
  <c r="H896"/>
  <c r="J896" s="1"/>
  <c r="K896" s="1"/>
  <c r="H898"/>
  <c r="H899"/>
  <c r="I900"/>
  <c r="H900"/>
  <c r="H901"/>
  <c r="J901" s="1"/>
  <c r="K901" s="1"/>
  <c r="H902"/>
  <c r="J902" s="1"/>
  <c r="K902" s="1"/>
  <c r="I906"/>
  <c r="H906"/>
  <c r="I905"/>
  <c r="H905"/>
  <c r="I903"/>
  <c r="H903"/>
  <c r="I904"/>
  <c r="I907"/>
  <c r="H907"/>
  <c r="I908"/>
  <c r="H908"/>
  <c r="I909"/>
  <c r="H909"/>
  <c r="I910"/>
  <c r="H910"/>
  <c r="H911"/>
  <c r="I912"/>
  <c r="H912"/>
  <c r="I913"/>
  <c r="H913"/>
  <c r="I914"/>
  <c r="H914"/>
  <c r="I915"/>
  <c r="H915"/>
  <c r="H916"/>
  <c r="I917"/>
  <c r="H917"/>
  <c r="H918"/>
  <c r="J918" s="1"/>
  <c r="K918" s="1"/>
  <c r="I919"/>
  <c r="H919"/>
  <c r="I920"/>
  <c r="H920"/>
  <c r="I921"/>
  <c r="H921"/>
  <c r="H922"/>
  <c r="I923"/>
  <c r="H923"/>
  <c r="I924"/>
  <c r="H924"/>
  <c r="I926"/>
  <c r="H926"/>
  <c r="I925"/>
  <c r="H925"/>
  <c r="I927"/>
  <c r="H927"/>
  <c r="I928"/>
  <c r="H928"/>
  <c r="I929"/>
  <c r="H929"/>
  <c r="I930"/>
  <c r="I931"/>
  <c r="J855" l="1"/>
  <c r="K855" s="1"/>
  <c r="J868"/>
  <c r="K868" s="1"/>
  <c r="J874"/>
  <c r="K874" s="1"/>
  <c r="J842"/>
  <c r="K842" s="1"/>
  <c r="J802"/>
  <c r="K802" s="1"/>
  <c r="J906"/>
  <c r="K906" s="1"/>
  <c r="J900"/>
  <c r="K900" s="1"/>
  <c r="J879"/>
  <c r="K879" s="1"/>
  <c r="J854"/>
  <c r="K854" s="1"/>
  <c r="J831"/>
  <c r="K831" s="1"/>
  <c r="J832"/>
  <c r="K832" s="1"/>
  <c r="J833"/>
  <c r="K833" s="1"/>
  <c r="J834"/>
  <c r="K834" s="1"/>
  <c r="J840"/>
  <c r="K840" s="1"/>
  <c r="J838"/>
  <c r="K838" s="1"/>
  <c r="J839"/>
  <c r="K839" s="1"/>
  <c r="J865"/>
  <c r="K865" s="1"/>
  <c r="J887"/>
  <c r="K887" s="1"/>
  <c r="J884"/>
  <c r="K884" s="1"/>
  <c r="J885"/>
  <c r="K885" s="1"/>
  <c r="J886"/>
  <c r="K886" s="1"/>
  <c r="J889"/>
  <c r="K889" s="1"/>
  <c r="J890"/>
  <c r="K890" s="1"/>
  <c r="J892"/>
  <c r="K892" s="1"/>
  <c r="J893"/>
  <c r="K893" s="1"/>
  <c r="J895"/>
  <c r="K895" s="1"/>
  <c r="J897"/>
  <c r="K897" s="1"/>
  <c r="J898"/>
  <c r="K898" s="1"/>
  <c r="J899"/>
  <c r="K899" s="1"/>
  <c r="J910"/>
  <c r="K910" s="1"/>
  <c r="J903"/>
  <c r="K903" s="1"/>
  <c r="J904"/>
  <c r="K904" s="1"/>
  <c r="J905"/>
  <c r="K905" s="1"/>
  <c r="J907"/>
  <c r="K907" s="1"/>
  <c r="J908"/>
  <c r="K908" s="1"/>
  <c r="J909"/>
  <c r="K909" s="1"/>
  <c r="J921"/>
  <c r="K921" s="1"/>
  <c r="J920"/>
  <c r="K920" s="1"/>
  <c r="J919"/>
  <c r="K919" s="1"/>
  <c r="J915"/>
  <c r="K915" s="1"/>
  <c r="J914"/>
  <c r="K914" s="1"/>
  <c r="J913"/>
  <c r="K913" s="1"/>
  <c r="J911"/>
  <c r="K911" s="1"/>
  <c r="J917"/>
  <c r="K917" s="1"/>
  <c r="J912"/>
  <c r="K912" s="1"/>
  <c r="J916"/>
  <c r="K916" s="1"/>
  <c r="J929"/>
  <c r="K929" s="1"/>
  <c r="J928"/>
  <c r="K928" s="1"/>
  <c r="J922"/>
  <c r="K922" s="1"/>
  <c r="J923"/>
  <c r="K923" s="1"/>
  <c r="J924"/>
  <c r="K924" s="1"/>
  <c r="J925"/>
  <c r="K925" s="1"/>
  <c r="J926"/>
  <c r="K926" s="1"/>
  <c r="J927"/>
  <c r="K927" s="1"/>
  <c r="I934"/>
  <c r="H930"/>
  <c r="J930" s="1"/>
  <c r="K930" s="1"/>
  <c r="H931"/>
  <c r="J931" s="1"/>
  <c r="K931" s="1"/>
  <c r="H932"/>
  <c r="J932" s="1"/>
  <c r="K932" s="1"/>
  <c r="H933"/>
  <c r="J933" s="1"/>
  <c r="K933" s="1"/>
  <c r="H934"/>
  <c r="H935"/>
  <c r="J935" s="1"/>
  <c r="K935" s="1"/>
  <c r="H936"/>
  <c r="J936" s="1"/>
  <c r="K936" s="1"/>
  <c r="I939"/>
  <c r="H937"/>
  <c r="J937" s="1"/>
  <c r="K937" s="1"/>
  <c r="H938"/>
  <c r="J938" s="1"/>
  <c r="K938" s="1"/>
  <c r="I940"/>
  <c r="H939"/>
  <c r="H940"/>
  <c r="I941"/>
  <c r="H941"/>
  <c r="H942"/>
  <c r="I943"/>
  <c r="H943"/>
  <c r="I944"/>
  <c r="I946"/>
  <c r="H944"/>
  <c r="H945"/>
  <c r="J945" s="1"/>
  <c r="K945" s="1"/>
  <c r="H946"/>
  <c r="H947"/>
  <c r="I949"/>
  <c r="I948"/>
  <c r="H948"/>
  <c r="H949"/>
  <c r="H950"/>
  <c r="J950" s="1"/>
  <c r="K950" s="1"/>
  <c r="I952"/>
  <c r="H952"/>
  <c r="I951"/>
  <c r="H951"/>
  <c r="I953"/>
  <c r="H953"/>
  <c r="H954"/>
  <c r="J954" s="1"/>
  <c r="K954" s="1"/>
  <c r="I955"/>
  <c r="H955"/>
  <c r="H956"/>
  <c r="J956" s="1"/>
  <c r="K956" s="1"/>
  <c r="I957"/>
  <c r="H957"/>
  <c r="I958"/>
  <c r="H958"/>
  <c r="H959"/>
  <c r="H960"/>
  <c r="H962"/>
  <c r="H963"/>
  <c r="J963" s="1"/>
  <c r="K963" s="1"/>
  <c r="H964"/>
  <c r="J964" s="1"/>
  <c r="K964" s="1"/>
  <c r="I961"/>
  <c r="H961"/>
  <c r="I965"/>
  <c r="H965"/>
  <c r="H966"/>
  <c r="I967"/>
  <c r="H967"/>
  <c r="I968"/>
  <c r="H968"/>
  <c r="H969"/>
  <c r="J969" s="1"/>
  <c r="K969" s="1"/>
  <c r="I970"/>
  <c r="H970"/>
  <c r="H971"/>
  <c r="I972"/>
  <c r="I973"/>
  <c r="I974"/>
  <c r="H972"/>
  <c r="H973"/>
  <c r="H974"/>
  <c r="H975"/>
  <c r="J975" s="1"/>
  <c r="K975" s="1"/>
  <c r="H976"/>
  <c r="I977"/>
  <c r="H977"/>
  <c r="H978"/>
  <c r="J978" s="1"/>
  <c r="K978" s="1"/>
  <c r="H979"/>
  <c r="H980"/>
  <c r="I982"/>
  <c r="H982"/>
  <c r="H981"/>
  <c r="I983"/>
  <c r="H983"/>
  <c r="H984"/>
  <c r="J984" s="1"/>
  <c r="K984" s="1"/>
  <c r="H985"/>
  <c r="J985" s="1"/>
  <c r="K985" s="1"/>
  <c r="H987"/>
  <c r="I988"/>
  <c r="H988"/>
  <c r="H989"/>
  <c r="I990"/>
  <c r="H990"/>
  <c r="I992"/>
  <c r="H992"/>
  <c r="I993"/>
  <c r="H993"/>
  <c r="I994"/>
  <c r="H994"/>
  <c r="H995"/>
  <c r="J995" s="1"/>
  <c r="K995" s="1"/>
  <c r="H996"/>
  <c r="J996" s="1"/>
  <c r="K996" s="1"/>
  <c r="H997"/>
  <c r="J997" s="1"/>
  <c r="K997" s="1"/>
  <c r="I998"/>
  <c r="H998"/>
  <c r="H1000"/>
  <c r="I999"/>
  <c r="H999"/>
  <c r="I1001"/>
  <c r="H1001"/>
  <c r="I1002"/>
  <c r="I1003"/>
  <c r="H1002"/>
  <c r="H1003"/>
  <c r="H1004"/>
  <c r="J1004" s="1"/>
  <c r="K1004" s="1"/>
  <c r="H1005"/>
  <c r="J1005" s="1"/>
  <c r="K1005" s="1"/>
  <c r="H1006"/>
  <c r="J1006" s="1"/>
  <c r="K1006" s="1"/>
  <c r="H1007"/>
  <c r="J1007" s="1"/>
  <c r="K1007" s="1"/>
  <c r="H1008"/>
  <c r="J1008" s="1"/>
  <c r="K1008" s="1"/>
  <c r="H1009"/>
  <c r="J1009" s="1"/>
  <c r="K1009" s="1"/>
  <c r="H1010"/>
  <c r="J1010" s="1"/>
  <c r="K1010" s="1"/>
  <c r="I1011"/>
  <c r="H1011"/>
  <c r="I1012"/>
  <c r="H1012"/>
  <c r="I1013"/>
  <c r="H1013"/>
  <c r="I1014"/>
  <c r="H1014"/>
  <c r="H1015"/>
  <c r="I1017"/>
  <c r="I1016"/>
  <c r="H1016"/>
  <c r="H1017"/>
  <c r="H1018"/>
  <c r="J1018" s="1"/>
  <c r="K1018" s="1"/>
  <c r="H1019"/>
  <c r="J1019" s="1"/>
  <c r="K1019" s="1"/>
  <c r="H1020"/>
  <c r="J1020" s="1"/>
  <c r="K1020" s="1"/>
  <c r="H1021"/>
  <c r="J1021" s="1"/>
  <c r="K1021" s="1"/>
  <c r="H1022"/>
  <c r="J1022" s="1"/>
  <c r="K1022" s="1"/>
  <c r="H1023"/>
  <c r="J1023" s="1"/>
  <c r="K1023" s="1"/>
  <c r="I1024"/>
  <c r="H1024"/>
  <c r="I1025"/>
  <c r="H1025"/>
  <c r="H1026"/>
  <c r="H1028"/>
  <c r="J1028" s="1"/>
  <c r="K1028" s="1"/>
  <c r="I1027"/>
  <c r="H1027"/>
  <c r="I1029"/>
  <c r="H1029"/>
  <c r="H1030"/>
  <c r="I1031"/>
  <c r="H1031"/>
  <c r="I1032"/>
  <c r="J1032" s="1"/>
  <c r="K1032" s="1"/>
  <c r="I1033"/>
  <c r="H1033"/>
  <c r="H1034"/>
  <c r="J1034" s="1"/>
  <c r="K1034" s="1"/>
  <c r="H1035"/>
  <c r="J1035" s="1"/>
  <c r="K1035" s="1"/>
  <c r="I1036"/>
  <c r="H1036"/>
  <c r="I1037"/>
  <c r="H1037"/>
  <c r="I1038"/>
  <c r="H1038"/>
  <c r="I1039"/>
  <c r="H1039"/>
  <c r="H1040"/>
  <c r="J1040" s="1"/>
  <c r="K1040" s="1"/>
  <c r="H1041"/>
  <c r="J1041" s="1"/>
  <c r="K1041" s="1"/>
  <c r="I1042"/>
  <c r="H1042"/>
  <c r="H1043"/>
  <c r="I1044"/>
  <c r="H1044"/>
  <c r="I1045"/>
  <c r="H1045"/>
  <c r="H1046"/>
  <c r="J1046" s="1"/>
  <c r="K1046" s="1"/>
  <c r="H1047"/>
  <c r="J1047" s="1"/>
  <c r="K1047" s="1"/>
  <c r="H1048"/>
  <c r="J1048" s="1"/>
  <c r="K1048" s="1"/>
  <c r="I1051"/>
  <c r="H1049"/>
  <c r="J1049" s="1"/>
  <c r="K1049" s="1"/>
  <c r="H1050"/>
  <c r="H1051"/>
  <c r="H1052"/>
  <c r="H1053"/>
  <c r="J1053" s="1"/>
  <c r="K1053" s="1"/>
  <c r="I1054"/>
  <c r="H1054"/>
  <c r="J1055"/>
  <c r="K1055" s="1"/>
  <c r="H1056"/>
  <c r="J1056" s="1"/>
  <c r="K1056" s="1"/>
  <c r="H1057"/>
  <c r="J1057" s="1"/>
  <c r="K1057" s="1"/>
  <c r="H1058"/>
  <c r="H1059"/>
  <c r="H1060"/>
  <c r="I1061"/>
  <c r="I1063"/>
  <c r="H1061"/>
  <c r="H1062"/>
  <c r="J1062" s="1"/>
  <c r="K1062" s="1"/>
  <c r="H1063"/>
  <c r="H1064"/>
  <c r="J1064" s="1"/>
  <c r="K1064" s="1"/>
  <c r="I1066"/>
  <c r="H1065"/>
  <c r="J1065" s="1"/>
  <c r="K1065" s="1"/>
  <c r="H1066"/>
  <c r="H1067"/>
  <c r="J1067" s="1"/>
  <c r="K1067" s="1"/>
  <c r="H1068"/>
  <c r="H1069"/>
  <c r="I1070"/>
  <c r="H1070"/>
  <c r="H1071"/>
  <c r="I1072"/>
  <c r="H1072"/>
  <c r="I1073"/>
  <c r="H1073"/>
  <c r="H1074"/>
  <c r="I1075"/>
  <c r="H1075"/>
  <c r="H1076"/>
  <c r="I1078"/>
  <c r="I1077"/>
  <c r="H1077"/>
  <c r="H1078"/>
  <c r="H1079"/>
  <c r="J1079" s="1"/>
  <c r="K1079" s="1"/>
  <c r="J1080"/>
  <c r="K1080" s="1"/>
  <c r="I1082"/>
  <c r="H1081"/>
  <c r="J1081" s="1"/>
  <c r="K1081" s="1"/>
  <c r="I1085"/>
  <c r="H1082"/>
  <c r="H1083"/>
  <c r="J1083" s="1"/>
  <c r="K1083" s="1"/>
  <c r="H1084"/>
  <c r="J1084" s="1"/>
  <c r="K1084" s="1"/>
  <c r="H1085"/>
  <c r="J1086"/>
  <c r="K1086" s="1"/>
  <c r="H1087"/>
  <c r="I1088"/>
  <c r="H1088"/>
  <c r="H1089"/>
  <c r="H1090"/>
  <c r="I1091"/>
  <c r="H1091"/>
  <c r="I1093"/>
  <c r="H1093"/>
  <c r="H1092"/>
  <c r="I1094"/>
  <c r="H1094"/>
  <c r="I1095"/>
  <c r="H1095"/>
  <c r="H1096"/>
  <c r="I1097"/>
  <c r="H1097"/>
  <c r="I1098"/>
  <c r="I1099"/>
  <c r="I1102"/>
  <c r="H1098"/>
  <c r="H1099"/>
  <c r="H1100"/>
  <c r="J1100" s="1"/>
  <c r="K1100" s="1"/>
  <c r="H1101"/>
  <c r="J1101" s="1"/>
  <c r="K1101" s="1"/>
  <c r="H1102"/>
  <c r="I1103"/>
  <c r="H1103"/>
  <c r="I1104"/>
  <c r="H1104"/>
  <c r="I1105"/>
  <c r="H1105"/>
  <c r="H1106"/>
  <c r="I1107"/>
  <c r="I1108"/>
  <c r="H1107"/>
  <c r="H1108"/>
  <c r="I1110"/>
  <c r="I1111"/>
  <c r="I1112"/>
  <c r="I1114"/>
  <c r="J1085" l="1"/>
  <c r="K1085" s="1"/>
  <c r="J944"/>
  <c r="K944" s="1"/>
  <c r="J1002"/>
  <c r="K1002" s="1"/>
  <c r="J1003"/>
  <c r="K1003" s="1"/>
  <c r="J946"/>
  <c r="K946" s="1"/>
  <c r="J982"/>
  <c r="K982" s="1"/>
  <c r="J949"/>
  <c r="K949" s="1"/>
  <c r="J974"/>
  <c r="K974" s="1"/>
  <c r="J967"/>
  <c r="K967" s="1"/>
  <c r="J957"/>
  <c r="K957" s="1"/>
  <c r="J953"/>
  <c r="K953" s="1"/>
  <c r="J951"/>
  <c r="K951" s="1"/>
  <c r="J948"/>
  <c r="K948" s="1"/>
  <c r="J934"/>
  <c r="K934" s="1"/>
  <c r="J939"/>
  <c r="K939" s="1"/>
  <c r="J940"/>
  <c r="K940" s="1"/>
  <c r="J941"/>
  <c r="K941" s="1"/>
  <c r="J942"/>
  <c r="K942" s="1"/>
  <c r="J943"/>
  <c r="K943" s="1"/>
  <c r="J947"/>
  <c r="K947" s="1"/>
  <c r="J970"/>
  <c r="K970" s="1"/>
  <c r="J994"/>
  <c r="K994" s="1"/>
  <c r="J993"/>
  <c r="K993" s="1"/>
  <c r="J992"/>
  <c r="K992" s="1"/>
  <c r="J990"/>
  <c r="K990" s="1"/>
  <c r="J952"/>
  <c r="K952" s="1"/>
  <c r="J955"/>
  <c r="K955" s="1"/>
  <c r="J958"/>
  <c r="K958" s="1"/>
  <c r="J959"/>
  <c r="K959" s="1"/>
  <c r="J960"/>
  <c r="K960" s="1"/>
  <c r="J983"/>
  <c r="K983" s="1"/>
  <c r="J977"/>
  <c r="K977" s="1"/>
  <c r="J961"/>
  <c r="K961" s="1"/>
  <c r="J962"/>
  <c r="K962" s="1"/>
  <c r="J965"/>
  <c r="K965" s="1"/>
  <c r="J966"/>
  <c r="K966" s="1"/>
  <c r="J968"/>
  <c r="K968" s="1"/>
  <c r="J971"/>
  <c r="K971" s="1"/>
  <c r="J972"/>
  <c r="K972" s="1"/>
  <c r="J973"/>
  <c r="K973" s="1"/>
  <c r="J976"/>
  <c r="K976" s="1"/>
  <c r="J979"/>
  <c r="K979" s="1"/>
  <c r="J980"/>
  <c r="K980" s="1"/>
  <c r="J981"/>
  <c r="K981" s="1"/>
  <c r="J999"/>
  <c r="K999" s="1"/>
  <c r="J988"/>
  <c r="K988" s="1"/>
  <c r="J986"/>
  <c r="K986" s="1"/>
  <c r="J987"/>
  <c r="K987" s="1"/>
  <c r="J989"/>
  <c r="K989" s="1"/>
  <c r="J991"/>
  <c r="K991" s="1"/>
  <c r="J998"/>
  <c r="K998" s="1"/>
  <c r="J1000"/>
  <c r="K1000" s="1"/>
  <c r="J1001"/>
  <c r="K1001" s="1"/>
  <c r="J1082"/>
  <c r="K1082" s="1"/>
  <c r="J1045"/>
  <c r="K1045" s="1"/>
  <c r="J1044"/>
  <c r="K1044" s="1"/>
  <c r="J1016"/>
  <c r="K1016" s="1"/>
  <c r="J1031"/>
  <c r="K1031" s="1"/>
  <c r="J1017"/>
  <c r="K1017" s="1"/>
  <c r="J1011"/>
  <c r="K1011" s="1"/>
  <c r="J1012"/>
  <c r="K1012" s="1"/>
  <c r="J1013"/>
  <c r="K1013" s="1"/>
  <c r="J1014"/>
  <c r="K1014" s="1"/>
  <c r="J1015"/>
  <c r="K1015" s="1"/>
  <c r="J1024"/>
  <c r="K1024" s="1"/>
  <c r="J1026"/>
  <c r="K1026" s="1"/>
  <c r="J1025"/>
  <c r="K1025" s="1"/>
  <c r="J1038"/>
  <c r="K1038" s="1"/>
  <c r="J1037"/>
  <c r="K1037" s="1"/>
  <c r="J1033"/>
  <c r="K1033" s="1"/>
  <c r="J1027"/>
  <c r="K1027" s="1"/>
  <c r="J1029"/>
  <c r="K1029" s="1"/>
  <c r="J1030"/>
  <c r="K1030" s="1"/>
  <c r="J1077"/>
  <c r="K1077" s="1"/>
  <c r="J1070"/>
  <c r="K1070" s="1"/>
  <c r="J1036"/>
  <c r="K1036" s="1"/>
  <c r="J1039"/>
  <c r="K1039" s="1"/>
  <c r="J1042"/>
  <c r="K1042" s="1"/>
  <c r="J1043"/>
  <c r="K1043" s="1"/>
  <c r="J1061"/>
  <c r="K1061" s="1"/>
  <c r="J1091"/>
  <c r="K1091" s="1"/>
  <c r="J1066"/>
  <c r="K1066" s="1"/>
  <c r="J1054"/>
  <c r="K1054" s="1"/>
  <c r="J1050"/>
  <c r="K1050" s="1"/>
  <c r="J1051"/>
  <c r="K1051" s="1"/>
  <c r="J1052"/>
  <c r="K1052" s="1"/>
  <c r="J1078"/>
  <c r="K1078" s="1"/>
  <c r="J1063"/>
  <c r="K1063" s="1"/>
  <c r="J1059"/>
  <c r="K1059" s="1"/>
  <c r="J1060"/>
  <c r="K1060" s="1"/>
  <c r="J1095"/>
  <c r="K1095" s="1"/>
  <c r="J1069"/>
  <c r="K1069" s="1"/>
  <c r="J1068"/>
  <c r="K1068" s="1"/>
  <c r="J1071"/>
  <c r="K1071" s="1"/>
  <c r="J1072"/>
  <c r="K1072" s="1"/>
  <c r="J1074"/>
  <c r="K1074" s="1"/>
  <c r="J1073"/>
  <c r="K1073" s="1"/>
  <c r="J1075"/>
  <c r="K1075" s="1"/>
  <c r="J1076"/>
  <c r="K1076" s="1"/>
  <c r="J1088"/>
  <c r="K1088" s="1"/>
  <c r="J1089"/>
  <c r="K1089" s="1"/>
  <c r="J1087"/>
  <c r="K1087" s="1"/>
  <c r="J1090"/>
  <c r="K1090" s="1"/>
  <c r="J1093"/>
  <c r="K1093" s="1"/>
  <c r="J1094"/>
  <c r="K1094" s="1"/>
  <c r="J1092"/>
  <c r="K1092" s="1"/>
  <c r="J1096"/>
  <c r="K1096" s="1"/>
  <c r="J1097"/>
  <c r="K1097" s="1"/>
  <c r="J1107"/>
  <c r="K1107" s="1"/>
  <c r="J1099"/>
  <c r="K1099" s="1"/>
  <c r="J1098"/>
  <c r="K1098" s="1"/>
  <c r="J1102"/>
  <c r="K1102" s="1"/>
  <c r="J1103"/>
  <c r="K1103" s="1"/>
  <c r="J1104"/>
  <c r="K1104" s="1"/>
  <c r="J1105"/>
  <c r="K1105" s="1"/>
  <c r="J1106"/>
  <c r="K1106" s="1"/>
  <c r="J1108"/>
  <c r="K1108" s="1"/>
  <c r="H1109"/>
  <c r="J1109" s="1"/>
  <c r="K1109" s="1"/>
  <c r="H1110"/>
  <c r="J1110" s="1"/>
  <c r="K1110" s="1"/>
  <c r="H1111"/>
  <c r="J1111" s="1"/>
  <c r="K1111" s="1"/>
  <c r="H1112"/>
  <c r="J1112" s="1"/>
  <c r="K1112" s="1"/>
  <c r="H1113"/>
  <c r="J1113" s="1"/>
  <c r="K1113" s="1"/>
  <c r="H1114"/>
  <c r="J1114" s="1"/>
  <c r="K1114" s="1"/>
  <c r="I1115"/>
  <c r="H1115"/>
  <c r="H1116"/>
  <c r="H1117"/>
  <c r="I1118"/>
  <c r="H1118"/>
  <c r="H1119"/>
  <c r="J1119" s="1"/>
  <c r="K1119" s="1"/>
  <c r="I1121"/>
  <c r="H1120"/>
  <c r="J1120" s="1"/>
  <c r="K1120" s="1"/>
  <c r="H1121"/>
  <c r="H1122"/>
  <c r="J1122" s="1"/>
  <c r="K1122" s="1"/>
  <c r="H1123"/>
  <c r="J1123" s="1"/>
  <c r="K1123" s="1"/>
  <c r="I1124"/>
  <c r="H1124"/>
  <c r="I1125"/>
  <c r="H1125"/>
  <c r="H1126"/>
  <c r="H1127"/>
  <c r="I1128"/>
  <c r="H1128"/>
  <c r="H1129"/>
  <c r="J1129" s="1"/>
  <c r="K1129" s="1"/>
  <c r="I1133"/>
  <c r="H1132"/>
  <c r="H1130"/>
  <c r="J1130" s="1"/>
  <c r="K1130" s="1"/>
  <c r="J1118" l="1"/>
  <c r="K1118" s="1"/>
  <c r="J1128"/>
  <c r="K1128" s="1"/>
  <c r="J1115"/>
  <c r="K1115" s="1"/>
  <c r="J1116"/>
  <c r="K1116" s="1"/>
  <c r="J1117"/>
  <c r="K1117" s="1"/>
  <c r="J1121"/>
  <c r="K1121" s="1"/>
  <c r="J1127"/>
  <c r="K1127" s="1"/>
  <c r="J1126"/>
  <c r="K1126" s="1"/>
  <c r="J1124"/>
  <c r="K1124" s="1"/>
  <c r="J1125"/>
  <c r="K1125" s="1"/>
  <c r="H1131"/>
  <c r="J1131" s="1"/>
  <c r="K1131" s="1"/>
  <c r="J1132"/>
  <c r="K1132" s="1"/>
  <c r="H1133"/>
  <c r="J1133" s="1"/>
  <c r="K1133" s="1"/>
  <c r="H1135"/>
  <c r="J1135" s="1"/>
  <c r="K1135" s="1"/>
  <c r="H1134"/>
  <c r="J1134" s="1"/>
  <c r="K1134" s="1"/>
  <c r="I1136"/>
  <c r="H1136"/>
  <c r="I1137"/>
  <c r="H1137"/>
  <c r="I1138"/>
  <c r="I1140"/>
  <c r="I1142"/>
  <c r="H1139"/>
  <c r="J1139" s="1"/>
  <c r="K1139" s="1"/>
  <c r="H1138"/>
  <c r="H1140"/>
  <c r="H1141"/>
  <c r="J1141" s="1"/>
  <c r="K1141" s="1"/>
  <c r="H1142"/>
  <c r="I1143"/>
  <c r="H1143"/>
  <c r="H1144"/>
  <c r="I1145"/>
  <c r="I1146"/>
  <c r="H1145"/>
  <c r="I1149"/>
  <c r="H1146"/>
  <c r="J1147"/>
  <c r="K1147" s="1"/>
  <c r="H1148"/>
  <c r="J1148" s="1"/>
  <c r="K1148" s="1"/>
  <c r="H1149"/>
  <c r="H1150"/>
  <c r="J1150" s="1"/>
  <c r="K1150" s="1"/>
  <c r="H1151"/>
  <c r="H1152"/>
  <c r="H1153"/>
  <c r="I1155"/>
  <c r="H1154"/>
  <c r="J1154" s="1"/>
  <c r="K1154" s="1"/>
  <c r="H1155"/>
  <c r="H1156"/>
  <c r="J1156" s="1"/>
  <c r="K1156" s="1"/>
  <c r="H1157"/>
  <c r="J1157" s="1"/>
  <c r="K1157" s="1"/>
  <c r="H1158"/>
  <c r="I1159"/>
  <c r="H1159"/>
  <c r="I1160"/>
  <c r="I1161"/>
  <c r="J1140" l="1"/>
  <c r="K1140" s="1"/>
  <c r="J1138"/>
  <c r="K1138" s="1"/>
  <c r="J1143"/>
  <c r="K1143" s="1"/>
  <c r="J1142"/>
  <c r="K1142" s="1"/>
  <c r="J1146"/>
  <c r="K1146" s="1"/>
  <c r="J1155"/>
  <c r="K1155" s="1"/>
  <c r="J1137"/>
  <c r="K1137" s="1"/>
  <c r="J1136"/>
  <c r="K1136" s="1"/>
  <c r="J1144"/>
  <c r="K1144" s="1"/>
  <c r="J1149"/>
  <c r="K1149" s="1"/>
  <c r="J1145"/>
  <c r="K1145" s="1"/>
  <c r="J1151"/>
  <c r="K1151" s="1"/>
  <c r="J1152"/>
  <c r="K1152" s="1"/>
  <c r="J1153"/>
  <c r="K1153" s="1"/>
  <c r="J1158"/>
  <c r="K1158" s="1"/>
  <c r="J1159"/>
  <c r="K1159" s="1"/>
  <c r="I1163"/>
  <c r="I1165"/>
  <c r="I1164"/>
  <c r="I1170"/>
  <c r="H1160"/>
  <c r="J1160" s="1"/>
  <c r="K1160" s="1"/>
  <c r="H1161"/>
  <c r="J1161" s="1"/>
  <c r="K1161" s="1"/>
  <c r="H1162"/>
  <c r="J1162" s="1"/>
  <c r="K1162" s="1"/>
  <c r="H1163"/>
  <c r="H1164"/>
  <c r="H1165"/>
  <c r="J1165" s="1"/>
  <c r="K1165" s="1"/>
  <c r="H1166"/>
  <c r="J1166" s="1"/>
  <c r="K1166" s="1"/>
  <c r="H1167"/>
  <c r="J1167" s="1"/>
  <c r="K1167" s="1"/>
  <c r="H1168"/>
  <c r="J1168" s="1"/>
  <c r="K1168" s="1"/>
  <c r="H1169"/>
  <c r="J1169" s="1"/>
  <c r="K1169" s="1"/>
  <c r="H1170"/>
  <c r="I1176"/>
  <c r="I1177"/>
  <c r="H1171"/>
  <c r="J1171" s="1"/>
  <c r="K1171" s="1"/>
  <c r="H1172"/>
  <c r="J1172" s="1"/>
  <c r="K1172" s="1"/>
  <c r="H1173"/>
  <c r="J1173" s="1"/>
  <c r="K1173" s="1"/>
  <c r="H1174"/>
  <c r="J1174" s="1"/>
  <c r="K1174" s="1"/>
  <c r="H1175"/>
  <c r="J1175" s="1"/>
  <c r="K1175" s="1"/>
  <c r="H1176"/>
  <c r="H1177"/>
  <c r="I1180"/>
  <c r="I1181"/>
  <c r="I1182"/>
  <c r="H1178"/>
  <c r="J1178" s="1"/>
  <c r="K1178" s="1"/>
  <c r="H1179"/>
  <c r="J1179" s="1"/>
  <c r="K1179" s="1"/>
  <c r="H1180"/>
  <c r="H1181"/>
  <c r="H1182"/>
  <c r="I1184"/>
  <c r="H1183"/>
  <c r="J1183" s="1"/>
  <c r="K1183" s="1"/>
  <c r="H1184"/>
  <c r="H1185"/>
  <c r="J1185" s="1"/>
  <c r="K1185" s="1"/>
  <c r="I1187"/>
  <c r="I1193"/>
  <c r="I1198"/>
  <c r="I1204"/>
  <c r="H1187"/>
  <c r="H1186"/>
  <c r="J1186" s="1"/>
  <c r="K1186" s="1"/>
  <c r="H1188"/>
  <c r="J1188" s="1"/>
  <c r="K1188" s="1"/>
  <c r="H1189"/>
  <c r="J1189" s="1"/>
  <c r="K1189" s="1"/>
  <c r="H1190"/>
  <c r="J1190" s="1"/>
  <c r="K1190" s="1"/>
  <c r="H1191"/>
  <c r="J1191" s="1"/>
  <c r="K1191" s="1"/>
  <c r="H1192"/>
  <c r="J1192" s="1"/>
  <c r="K1192" s="1"/>
  <c r="H1193"/>
  <c r="H1194"/>
  <c r="J1194" s="1"/>
  <c r="K1194" s="1"/>
  <c r="H1195"/>
  <c r="J1195" s="1"/>
  <c r="K1195" s="1"/>
  <c r="H1196"/>
  <c r="J1196" s="1"/>
  <c r="K1196" s="1"/>
  <c r="H1197"/>
  <c r="J1197" s="1"/>
  <c r="K1197" s="1"/>
  <c r="H1198"/>
  <c r="H1199"/>
  <c r="J1199" s="1"/>
  <c r="K1199" s="1"/>
  <c r="H1200"/>
  <c r="J1200" s="1"/>
  <c r="K1200" s="1"/>
  <c r="H1201"/>
  <c r="J1201" s="1"/>
  <c r="K1201" s="1"/>
  <c r="H1202"/>
  <c r="J1202" s="1"/>
  <c r="K1202" s="1"/>
  <c r="H1203"/>
  <c r="J1203" s="1"/>
  <c r="K1203" s="1"/>
  <c r="H1204"/>
  <c r="H1205"/>
  <c r="J1205" s="1"/>
  <c r="K1205" s="1"/>
  <c r="H1206"/>
  <c r="J1206" s="1"/>
  <c r="K1206" s="1"/>
  <c r="H1207"/>
  <c r="J1207" s="1"/>
  <c r="K1207" s="1"/>
  <c r="H1208"/>
  <c r="J1208" s="1"/>
  <c r="K1208" s="1"/>
  <c r="H1209"/>
  <c r="J1209" s="1"/>
  <c r="K1209" s="1"/>
  <c r="H1210"/>
  <c r="J1210" s="1"/>
  <c r="K1210" s="1"/>
  <c r="H1211"/>
  <c r="J1211" s="1"/>
  <c r="K1211" s="1"/>
  <c r="H1212"/>
  <c r="J1212" s="1"/>
  <c r="K1212" s="1"/>
  <c r="H1213"/>
  <c r="I1214"/>
  <c r="H1214"/>
  <c r="H1215"/>
  <c r="I1216"/>
  <c r="H1216"/>
  <c r="H1217"/>
  <c r="J1217" s="1"/>
  <c r="K1217" s="1"/>
  <c r="H1218"/>
  <c r="J1218" s="1"/>
  <c r="K1218" s="1"/>
  <c r="H1219"/>
  <c r="H1220"/>
  <c r="I1221"/>
  <c r="H1221"/>
  <c r="H1222"/>
  <c r="J1222" s="1"/>
  <c r="K1222" s="1"/>
  <c r="H1223"/>
  <c r="J1223" s="1"/>
  <c r="K1223" s="1"/>
  <c r="H1224"/>
  <c r="J1224" s="1"/>
  <c r="K1224" s="1"/>
  <c r="H1227"/>
  <c r="J1227" s="1"/>
  <c r="K1227" s="1"/>
  <c r="H1228"/>
  <c r="J1228" s="1"/>
  <c r="K1228" s="1"/>
  <c r="H1225"/>
  <c r="J1225" s="1"/>
  <c r="K1225" s="1"/>
  <c r="H1226"/>
  <c r="J1226" s="1"/>
  <c r="K1226" s="1"/>
  <c r="H1229"/>
  <c r="J1229" s="1"/>
  <c r="K1229" s="1"/>
  <c r="H1230"/>
  <c r="J1230" s="1"/>
  <c r="K1230" s="1"/>
  <c r="H1231"/>
  <c r="I1232"/>
  <c r="H1232"/>
  <c r="H1233"/>
  <c r="J1233" s="1"/>
  <c r="K1233" s="1"/>
  <c r="H1234"/>
  <c r="J1234" s="1"/>
  <c r="K1234" s="1"/>
  <c r="H1235"/>
  <c r="J1235" s="1"/>
  <c r="K1235" s="1"/>
  <c r="H1236"/>
  <c r="J1236" s="1"/>
  <c r="K1236" s="1"/>
  <c r="H1237"/>
  <c r="J1237" s="1"/>
  <c r="K1237" s="1"/>
  <c r="H1238"/>
  <c r="J1238" s="1"/>
  <c r="K1238" s="1"/>
  <c r="H1239"/>
  <c r="J1239" s="1"/>
  <c r="K1239" s="1"/>
  <c r="H1240"/>
  <c r="J1240" s="1"/>
  <c r="K1240" s="1"/>
  <c r="H1241"/>
  <c r="J1241" s="1"/>
  <c r="K1241" s="1"/>
  <c r="H1242"/>
  <c r="J1242" s="1"/>
  <c r="K1242" s="1"/>
  <c r="H1243"/>
  <c r="J1243" s="1"/>
  <c r="K1243" s="1"/>
  <c r="H1244"/>
  <c r="J1244" s="1"/>
  <c r="K1244" s="1"/>
  <c r="H1245"/>
  <c r="J1245" s="1"/>
  <c r="K1245" s="1"/>
  <c r="K1246"/>
  <c r="I1246"/>
  <c r="K1247"/>
  <c r="I1247"/>
  <c r="H1248"/>
  <c r="J1248" s="1"/>
  <c r="K1248" s="1"/>
  <c r="H1249"/>
  <c r="J1249" s="1"/>
  <c r="K1249" s="1"/>
  <c r="H1250"/>
  <c r="I1251"/>
  <c r="H1251"/>
  <c r="I1255"/>
  <c r="H1252"/>
  <c r="J1252" s="1"/>
  <c r="K1252" s="1"/>
  <c r="H1253"/>
  <c r="H1254"/>
  <c r="J1254" s="1"/>
  <c r="K1254" s="1"/>
  <c r="H1255"/>
  <c r="H1256"/>
  <c r="J1256" s="1"/>
  <c r="K1256" s="1"/>
  <c r="H1257"/>
  <c r="J1257" s="1"/>
  <c r="K1257" s="1"/>
  <c r="H1258"/>
  <c r="I1259"/>
  <c r="H1259"/>
  <c r="J1187" l="1"/>
  <c r="K1187" s="1"/>
  <c r="J1163"/>
  <c r="K1163" s="1"/>
  <c r="J1180"/>
  <c r="K1180" s="1"/>
  <c r="J1176"/>
  <c r="K1176" s="1"/>
  <c r="J1164"/>
  <c r="K1164" s="1"/>
  <c r="J1170"/>
  <c r="K1170" s="1"/>
  <c r="J1177"/>
  <c r="K1177" s="1"/>
  <c r="J1181"/>
  <c r="K1181" s="1"/>
  <c r="J1251"/>
  <c r="K1251" s="1"/>
  <c r="J1198"/>
  <c r="K1198" s="1"/>
  <c r="J1182"/>
  <c r="K1182" s="1"/>
  <c r="J1255"/>
  <c r="K1255" s="1"/>
  <c r="J1184"/>
  <c r="K1184" s="1"/>
  <c r="J1193"/>
  <c r="K1193" s="1"/>
  <c r="J1204"/>
  <c r="K1204" s="1"/>
  <c r="J1213"/>
  <c r="K1213" s="1"/>
  <c r="J1214"/>
  <c r="K1214" s="1"/>
  <c r="J1215"/>
  <c r="K1215" s="1"/>
  <c r="J1216"/>
  <c r="K1216" s="1"/>
  <c r="J1219"/>
  <c r="K1219" s="1"/>
  <c r="J1220"/>
  <c r="K1220" s="1"/>
  <c r="J1221"/>
  <c r="K1221" s="1"/>
  <c r="J1231"/>
  <c r="K1231" s="1"/>
  <c r="J1232"/>
  <c r="K1232" s="1"/>
  <c r="J1259"/>
  <c r="K1259" s="1"/>
  <c r="J1253"/>
  <c r="K1253" s="1"/>
  <c r="J1250"/>
  <c r="K1250" s="1"/>
  <c r="J1258"/>
  <c r="K1258" s="1"/>
  <c r="I1260"/>
  <c r="I1261"/>
  <c r="H1261"/>
  <c r="H1260"/>
  <c r="H1262"/>
  <c r="J1262" s="1"/>
  <c r="K1262" s="1"/>
  <c r="H1266"/>
  <c r="J1266" s="1"/>
  <c r="K1266" s="1"/>
  <c r="H1265"/>
  <c r="J1265" s="1"/>
  <c r="K1265" s="1"/>
  <c r="H1264"/>
  <c r="J1264" s="1"/>
  <c r="K1264" s="1"/>
  <c r="H1263"/>
  <c r="J1263" s="1"/>
  <c r="K1263" s="1"/>
  <c r="H1267"/>
  <c r="J1267" s="1"/>
  <c r="K1267" s="1"/>
  <c r="H1268"/>
  <c r="J1268" s="1"/>
  <c r="K1268" s="1"/>
  <c r="H1269"/>
  <c r="J1269" s="1"/>
  <c r="K1269" s="1"/>
  <c r="H1270"/>
  <c r="I1271"/>
  <c r="H1271"/>
  <c r="H1273"/>
  <c r="J1273" s="1"/>
  <c r="K1273" s="1"/>
  <c r="K1272"/>
  <c r="H1272"/>
  <c r="H1274"/>
  <c r="I1275"/>
  <c r="H1275"/>
  <c r="H1276"/>
  <c r="J1276" s="1"/>
  <c r="K1276" s="1"/>
  <c r="H1277"/>
  <c r="H1278"/>
  <c r="I1279"/>
  <c r="H1279"/>
  <c r="H1280"/>
  <c r="J1280" s="1"/>
  <c r="K1280" s="1"/>
  <c r="H1281"/>
  <c r="J1281" s="1"/>
  <c r="K1281" s="1"/>
  <c r="H1284"/>
  <c r="J1284" s="1"/>
  <c r="K1284" s="1"/>
  <c r="H1283"/>
  <c r="J1283" s="1"/>
  <c r="K1283" s="1"/>
  <c r="H1282"/>
  <c r="J1282" s="1"/>
  <c r="K1282" s="1"/>
  <c r="H1285"/>
  <c r="J1285" s="1"/>
  <c r="K1285" s="1"/>
  <c r="H1286"/>
  <c r="J1286" s="1"/>
  <c r="K1286" s="1"/>
  <c r="H1287"/>
  <c r="H1289"/>
  <c r="I1288"/>
  <c r="H1288"/>
  <c r="H1290"/>
  <c r="I1291"/>
  <c r="I1292"/>
  <c r="H1291"/>
  <c r="H1292"/>
  <c r="H1293"/>
  <c r="J1293" s="1"/>
  <c r="K1293" s="1"/>
  <c r="H1295"/>
  <c r="J1295" s="1"/>
  <c r="K1295" s="1"/>
  <c r="H1294"/>
  <c r="J1294" s="1"/>
  <c r="K1294" s="1"/>
  <c r="H1297"/>
  <c r="J1297" s="1"/>
  <c r="K1297" s="1"/>
  <c r="H1296"/>
  <c r="J1296" s="1"/>
  <c r="K1296" s="1"/>
  <c r="H1299"/>
  <c r="J1299" s="1"/>
  <c r="K1299" s="1"/>
  <c r="H1298"/>
  <c r="J1298" s="1"/>
  <c r="K1298" s="1"/>
  <c r="H1301"/>
  <c r="J1301" s="1"/>
  <c r="K1301" s="1"/>
  <c r="H1300"/>
  <c r="J1300" s="1"/>
  <c r="K1300" s="1"/>
  <c r="H1302"/>
  <c r="J1302" s="1"/>
  <c r="K1302" s="1"/>
  <c r="H1303"/>
  <c r="J1303" s="1"/>
  <c r="K1303" s="1"/>
  <c r="H1304"/>
  <c r="I1305"/>
  <c r="H1305"/>
  <c r="I1306"/>
  <c r="I1307"/>
  <c r="I1308"/>
  <c r="H1307"/>
  <c r="H1306"/>
  <c r="I1309"/>
  <c r="H1309"/>
  <c r="H1308"/>
  <c r="H1311"/>
  <c r="J1311" s="1"/>
  <c r="K1311" s="1"/>
  <c r="H1310"/>
  <c r="J1310" s="1"/>
  <c r="K1310" s="1"/>
  <c r="H1312"/>
  <c r="J1312" s="1"/>
  <c r="K1312" s="1"/>
  <c r="H1313"/>
  <c r="J1313" s="1"/>
  <c r="K1313" s="1"/>
  <c r="H1314"/>
  <c r="J1314" s="1"/>
  <c r="K1314" s="1"/>
  <c r="J1315"/>
  <c r="K1315" s="1"/>
  <c r="H1316"/>
  <c r="I1317"/>
  <c r="H1317"/>
  <c r="H1389"/>
  <c r="J1389" s="1"/>
  <c r="K1389" s="1"/>
  <c r="H1388"/>
  <c r="J1388" s="1"/>
  <c r="K1388" s="1"/>
  <c r="H1387"/>
  <c r="J1387" s="1"/>
  <c r="K1387" s="1"/>
  <c r="H1386"/>
  <c r="J1386" s="1"/>
  <c r="K1386" s="1"/>
  <c r="H1385"/>
  <c r="J1385" s="1"/>
  <c r="K1385" s="1"/>
  <c r="I1384"/>
  <c r="H1384"/>
  <c r="I1383"/>
  <c r="H1383"/>
  <c r="I1382"/>
  <c r="H1382"/>
  <c r="I1381"/>
  <c r="H1381"/>
  <c r="I1380"/>
  <c r="H1380"/>
  <c r="I1379"/>
  <c r="H1379"/>
  <c r="H1378"/>
  <c r="J1378" s="1"/>
  <c r="K1378" s="1"/>
  <c r="I1377"/>
  <c r="H1377"/>
  <c r="H1376"/>
  <c r="J1376" s="1"/>
  <c r="K1376" s="1"/>
  <c r="I1375"/>
  <c r="H1375"/>
  <c r="I1374"/>
  <c r="H1374"/>
  <c r="H1373"/>
  <c r="J1373" s="1"/>
  <c r="K1373" s="1"/>
  <c r="H1372"/>
  <c r="J1372" s="1"/>
  <c r="K1372" s="1"/>
  <c r="H1371"/>
  <c r="J1371" s="1"/>
  <c r="K1371" s="1"/>
  <c r="H1370"/>
  <c r="J1370" s="1"/>
  <c r="K1370" s="1"/>
  <c r="H1369"/>
  <c r="J1369" s="1"/>
  <c r="K1369" s="1"/>
  <c r="I1368"/>
  <c r="H1368"/>
  <c r="H1367"/>
  <c r="J1367" s="1"/>
  <c r="K1367" s="1"/>
  <c r="H1366"/>
  <c r="J1366" s="1"/>
  <c r="K1366" s="1"/>
  <c r="H1365"/>
  <c r="J1365" s="1"/>
  <c r="K1365" s="1"/>
  <c r="H1364"/>
  <c r="J1364" s="1"/>
  <c r="K1364" s="1"/>
  <c r="H1363"/>
  <c r="J1363" s="1"/>
  <c r="K1363" s="1"/>
  <c r="H1362"/>
  <c r="J1362" s="1"/>
  <c r="K1362" s="1"/>
  <c r="H1361"/>
  <c r="J1361" s="1"/>
  <c r="K1361" s="1"/>
  <c r="H1360"/>
  <c r="J1360" s="1"/>
  <c r="K1360" s="1"/>
  <c r="I1359"/>
  <c r="H1359"/>
  <c r="H1358"/>
  <c r="J1358" s="1"/>
  <c r="K1358" s="1"/>
  <c r="H1357"/>
  <c r="J1357" s="1"/>
  <c r="K1357" s="1"/>
  <c r="H1356"/>
  <c r="J1356" s="1"/>
  <c r="K1356" s="1"/>
  <c r="H1355"/>
  <c r="J1355" s="1"/>
  <c r="K1355" s="1"/>
  <c r="H1354"/>
  <c r="J1354" s="1"/>
  <c r="K1354" s="1"/>
  <c r="H1353"/>
  <c r="J1353" s="1"/>
  <c r="K1353" s="1"/>
  <c r="H1352"/>
  <c r="J1352" s="1"/>
  <c r="K1352" s="1"/>
  <c r="H1351"/>
  <c r="J1351" s="1"/>
  <c r="K1351" s="1"/>
  <c r="H1350"/>
  <c r="J1350" s="1"/>
  <c r="K1350" s="1"/>
  <c r="H1349"/>
  <c r="J1349" s="1"/>
  <c r="K1349" s="1"/>
  <c r="H1348"/>
  <c r="J1348" s="1"/>
  <c r="K1348" s="1"/>
  <c r="H1347"/>
  <c r="J1347" s="1"/>
  <c r="K1347" s="1"/>
  <c r="H1346"/>
  <c r="J1346" s="1"/>
  <c r="K1346" s="1"/>
  <c r="H1345"/>
  <c r="J1345" s="1"/>
  <c r="K1345" s="1"/>
  <c r="H1344"/>
  <c r="J1344" s="1"/>
  <c r="K1344" s="1"/>
  <c r="I1343"/>
  <c r="H1343"/>
  <c r="H1342"/>
  <c r="J1342" s="1"/>
  <c r="K1342" s="1"/>
  <c r="H1341"/>
  <c r="J1341" s="1"/>
  <c r="K1341" s="1"/>
  <c r="H1340"/>
  <c r="J1340" s="1"/>
  <c r="K1340" s="1"/>
  <c r="H1339"/>
  <c r="J1339" s="1"/>
  <c r="K1339" s="1"/>
  <c r="H1338"/>
  <c r="J1338" s="1"/>
  <c r="K1338" s="1"/>
  <c r="I1337"/>
  <c r="H1337"/>
  <c r="I1336"/>
  <c r="H1336"/>
  <c r="I1335"/>
  <c r="H1335"/>
  <c r="H1334"/>
  <c r="J1334" s="1"/>
  <c r="K1334" s="1"/>
  <c r="I1333"/>
  <c r="H1333"/>
  <c r="H1332"/>
  <c r="J1332" s="1"/>
  <c r="K1332" s="1"/>
  <c r="H1331"/>
  <c r="J1331" s="1"/>
  <c r="K1331" s="1"/>
  <c r="H1330"/>
  <c r="J1330" s="1"/>
  <c r="K1330" s="1"/>
  <c r="I1329"/>
  <c r="H1329"/>
  <c r="H1328"/>
  <c r="J1328" s="1"/>
  <c r="K1328" s="1"/>
  <c r="H1327"/>
  <c r="J1327" s="1"/>
  <c r="K1327" s="1"/>
  <c r="I1326"/>
  <c r="H1326"/>
  <c r="I1325"/>
  <c r="H1325"/>
  <c r="H1324"/>
  <c r="J1324" s="1"/>
  <c r="K1324" s="1"/>
  <c r="H1323"/>
  <c r="J1323" s="1"/>
  <c r="K1323" s="1"/>
  <c r="H1322"/>
  <c r="J1322" s="1"/>
  <c r="K1322" s="1"/>
  <c r="H1321"/>
  <c r="J1321" s="1"/>
  <c r="K1321" s="1"/>
  <c r="H1320"/>
  <c r="J1320" s="1"/>
  <c r="K1320" s="1"/>
  <c r="I1319"/>
  <c r="H1319"/>
  <c r="H1318"/>
  <c r="J1318" s="1"/>
  <c r="K1318" s="1"/>
  <c r="J1306" l="1"/>
  <c r="K1306" s="1"/>
  <c r="J1307"/>
  <c r="K1307" s="1"/>
  <c r="J1343"/>
  <c r="K1343" s="1"/>
  <c r="J1292"/>
  <c r="K1292" s="1"/>
  <c r="J1271"/>
  <c r="K1271" s="1"/>
  <c r="J1374"/>
  <c r="K1374" s="1"/>
  <c r="J1375"/>
  <c r="K1375" s="1"/>
  <c r="J1379"/>
  <c r="K1379" s="1"/>
  <c r="J1380"/>
  <c r="K1380" s="1"/>
  <c r="J1381"/>
  <c r="K1381" s="1"/>
  <c r="J1382"/>
  <c r="K1382" s="1"/>
  <c r="J1383"/>
  <c r="K1383" s="1"/>
  <c r="J1384"/>
  <c r="K1384" s="1"/>
  <c r="J1260"/>
  <c r="K1260" s="1"/>
  <c r="J1261"/>
  <c r="K1261" s="1"/>
  <c r="J1270"/>
  <c r="K1270" s="1"/>
  <c r="J1333"/>
  <c r="K1333" s="1"/>
  <c r="J1335"/>
  <c r="K1335" s="1"/>
  <c r="J1336"/>
  <c r="K1336" s="1"/>
  <c r="J1337"/>
  <c r="K1337" s="1"/>
  <c r="J1317"/>
  <c r="K1317" s="1"/>
  <c r="K1274"/>
  <c r="J1275"/>
  <c r="K1275" s="1"/>
  <c r="J1277"/>
  <c r="K1277" s="1"/>
  <c r="J1278"/>
  <c r="K1278" s="1"/>
  <c r="J1279"/>
  <c r="K1279" s="1"/>
  <c r="J1329"/>
  <c r="K1329" s="1"/>
  <c r="J1359"/>
  <c r="K1359" s="1"/>
  <c r="J1368"/>
  <c r="K1368" s="1"/>
  <c r="J1287"/>
  <c r="K1287" s="1"/>
  <c r="J1288"/>
  <c r="K1288" s="1"/>
  <c r="K1289"/>
  <c r="J1290"/>
  <c r="K1290" s="1"/>
  <c r="J1291"/>
  <c r="K1291" s="1"/>
  <c r="J1325"/>
  <c r="K1325" s="1"/>
  <c r="J1326"/>
  <c r="K1326" s="1"/>
  <c r="J1377"/>
  <c r="K1377" s="1"/>
  <c r="J1304"/>
  <c r="K1304" s="1"/>
  <c r="J1305"/>
  <c r="K1305" s="1"/>
  <c r="J1308"/>
  <c r="K1308" s="1"/>
  <c r="J1309"/>
  <c r="K1309" s="1"/>
  <c r="J1319"/>
  <c r="K1319" s="1"/>
  <c r="J1316"/>
  <c r="K1316" s="1"/>
</calcChain>
</file>

<file path=xl/sharedStrings.xml><?xml version="1.0" encoding="utf-8"?>
<sst xmlns="http://schemas.openxmlformats.org/spreadsheetml/2006/main" count="2774" uniqueCount="383">
  <si>
    <t>WE CALCULATE YOUR RISK AND REWARD AND GIVE YOU MAXIMUM RETURNS</t>
  </si>
  <si>
    <t>TRACK RECORD</t>
  </si>
  <si>
    <t>DATE</t>
  </si>
  <si>
    <t>SCRIPT</t>
  </si>
  <si>
    <t>RECO</t>
  </si>
  <si>
    <t>RATE</t>
  </si>
  <si>
    <t>BOOKED AT 1</t>
  </si>
  <si>
    <t>BOOKED AT 2</t>
  </si>
  <si>
    <t>P1</t>
  </si>
  <si>
    <t>P2</t>
  </si>
  <si>
    <t>TOTAL POINTS</t>
  </si>
  <si>
    <t>Profit &amp; Loss</t>
  </si>
  <si>
    <t>BUY</t>
  </si>
  <si>
    <t>SELL</t>
  </si>
  <si>
    <t>BPCL</t>
  </si>
  <si>
    <t>GLENMARK</t>
  </si>
  <si>
    <t>CIPLA</t>
  </si>
  <si>
    <t>RELIANCE</t>
  </si>
  <si>
    <t>ADANIPORTS</t>
  </si>
  <si>
    <t>ICICIBANK</t>
  </si>
  <si>
    <t>BIOCON</t>
  </si>
  <si>
    <t>SUNPHARMA</t>
  </si>
  <si>
    <t>ENGINERSIN</t>
  </si>
  <si>
    <t>TATASTEEL</t>
  </si>
  <si>
    <t>ITC</t>
  </si>
  <si>
    <t>AXISBANK</t>
  </si>
  <si>
    <t>MARUTI</t>
  </si>
  <si>
    <t>TATAMOTORS</t>
  </si>
  <si>
    <t>SBIN</t>
  </si>
  <si>
    <t>BHARATFIN</t>
  </si>
  <si>
    <t>COALINDIA</t>
  </si>
  <si>
    <t>DLF</t>
  </si>
  <si>
    <t>ASIANPAINTS</t>
  </si>
  <si>
    <t>ARVIND</t>
  </si>
  <si>
    <t>HDFCBANK</t>
  </si>
  <si>
    <t>BHEL</t>
  </si>
  <si>
    <t xml:space="preserve">LICHSGFIN </t>
  </si>
  <si>
    <t>DHFL</t>
  </si>
  <si>
    <t>IGL</t>
  </si>
  <si>
    <t xml:space="preserve">PCJEWELLER </t>
  </si>
  <si>
    <t>TATAGLOBAL</t>
  </si>
  <si>
    <t>LOT</t>
  </si>
  <si>
    <t>TATACOMM</t>
  </si>
  <si>
    <t>RELCAPITAL</t>
  </si>
  <si>
    <t>IOC</t>
  </si>
  <si>
    <t>DIVISLAB</t>
  </si>
  <si>
    <t>IBULHSGFIN</t>
  </si>
  <si>
    <t>JETAIRWAYS</t>
  </si>
  <si>
    <t>GRASIM</t>
  </si>
  <si>
    <t>BAJFINANCE</t>
  </si>
  <si>
    <t>AMARAJABAT</t>
  </si>
  <si>
    <t>UPL</t>
  </si>
  <si>
    <t>SRTRANSFIN</t>
  </si>
  <si>
    <t>JUBLFOOD</t>
  </si>
  <si>
    <t>YESBANK</t>
  </si>
  <si>
    <t>MCDOWELL</t>
  </si>
  <si>
    <t>CENTURYTEX</t>
  </si>
  <si>
    <t>SRF</t>
  </si>
  <si>
    <t>SUNTV</t>
  </si>
  <si>
    <t>TATAELXSI</t>
  </si>
  <si>
    <t>ZEEL</t>
  </si>
  <si>
    <t>BEL</t>
  </si>
  <si>
    <t>AMBUJACEM</t>
  </si>
  <si>
    <t>OIL</t>
  </si>
  <si>
    <t>PETRONT</t>
  </si>
  <si>
    <t>M&amp;MFIN</t>
  </si>
  <si>
    <t>GRANULES</t>
  </si>
  <si>
    <t>HAVELLS</t>
  </si>
  <si>
    <t>RECLTD</t>
  </si>
  <si>
    <t>INDIACEM</t>
  </si>
  <si>
    <t>CANBK</t>
  </si>
  <si>
    <t>GODREJIND</t>
  </si>
  <si>
    <t>POWERGRID</t>
  </si>
  <si>
    <t>CESC</t>
  </si>
  <si>
    <t>APOLLOTYR</t>
  </si>
  <si>
    <t>JAITAIRWAYS</t>
  </si>
  <si>
    <t>CADILAHC</t>
  </si>
  <si>
    <t>VEDL</t>
  </si>
  <si>
    <t>MOTHERSUMI</t>
  </si>
  <si>
    <t>IRB</t>
  </si>
  <si>
    <t>VOLTAS</t>
  </si>
  <si>
    <t>CEATLTD</t>
  </si>
  <si>
    <t>JUSTDIAL</t>
  </si>
  <si>
    <t>INFY</t>
  </si>
  <si>
    <t>TVSMOTIORS</t>
  </si>
  <si>
    <t>DRREDDY</t>
  </si>
  <si>
    <t>INFRATEL</t>
  </si>
  <si>
    <t>DABUR</t>
  </si>
  <si>
    <t>KOTAKBANK</t>
  </si>
  <si>
    <t>IGI</t>
  </si>
  <si>
    <t>RELIANCEINFRA</t>
  </si>
  <si>
    <t>HUL</t>
  </si>
  <si>
    <t>WOCKPHARMA</t>
  </si>
  <si>
    <t>DISHTV</t>
  </si>
  <si>
    <t>NIFTY</t>
  </si>
  <si>
    <t>BATAINDIA</t>
  </si>
  <si>
    <t>IDFC BANK</t>
  </si>
  <si>
    <t>ACC</t>
  </si>
  <si>
    <t>TATA STEEL</t>
  </si>
  <si>
    <t>TCS</t>
  </si>
  <si>
    <t>MARICO</t>
  </si>
  <si>
    <t>BRITANNIA</t>
  </si>
  <si>
    <t>INDUSIND</t>
  </si>
  <si>
    <t>ABIRLANUVO</t>
  </si>
  <si>
    <t>BALKRISIND</t>
  </si>
  <si>
    <t>DALMIABHARAT</t>
  </si>
  <si>
    <t>HDFC</t>
  </si>
  <si>
    <t>BANKNIFTY</t>
  </si>
  <si>
    <t>MINDTREE</t>
  </si>
  <si>
    <t>ZEEL </t>
  </si>
  <si>
    <t>NIITTECH </t>
  </si>
  <si>
    <t xml:space="preserve">SUNTV </t>
  </si>
  <si>
    <t>BRITANNIA </t>
  </si>
  <si>
    <t>JUBLFOOD </t>
  </si>
  <si>
    <t>STAR </t>
  </si>
  <si>
    <t>GSFC </t>
  </si>
  <si>
    <t>TATASTEEL </t>
  </si>
  <si>
    <t>PNB </t>
  </si>
  <si>
    <t>BAJAJFINSV </t>
  </si>
  <si>
    <t> ICICI BANK</t>
  </si>
  <si>
    <t>HINDZINC </t>
  </si>
  <si>
    <t>HEXAWARE </t>
  </si>
  <si>
    <t>PFC</t>
  </si>
  <si>
    <t>GODREJIND </t>
  </si>
  <si>
    <t>MFSL </t>
  </si>
  <si>
    <t>BALKRISIND </t>
  </si>
  <si>
    <t>SRF </t>
  </si>
  <si>
    <t>SREINFRA </t>
  </si>
  <si>
    <t>VEDL </t>
  </si>
  <si>
    <t>MCX </t>
  </si>
  <si>
    <t>MGL </t>
  </si>
  <si>
    <t>BANKBARODA </t>
  </si>
  <si>
    <t>KAJARIACER </t>
  </si>
  <si>
    <t>PFC </t>
  </si>
  <si>
    <t>LT</t>
  </si>
  <si>
    <t>TORNTPHARMA </t>
  </si>
  <si>
    <t>HINDPETRO </t>
  </si>
  <si>
    <t>CHENNPETRO </t>
  </si>
  <si>
    <t>GSPL</t>
  </si>
  <si>
    <t>CEAT </t>
  </si>
  <si>
    <t>DHFL </t>
  </si>
  <si>
    <t>BAJAJFIN</t>
  </si>
  <si>
    <t>BATAINDIA </t>
  </si>
  <si>
    <t>RELCAPITAL </t>
  </si>
  <si>
    <t>MMFIN</t>
  </si>
  <si>
    <t>DALMIBHA </t>
  </si>
  <si>
    <t>BIOCON </t>
  </si>
  <si>
    <t>SBIN </t>
  </si>
  <si>
    <t>FOTIS </t>
  </si>
  <si>
    <t>MRPL </t>
  </si>
  <si>
    <t>BEL </t>
  </si>
  <si>
    <t> KTK BANK </t>
  </si>
  <si>
    <t>ADNAIENT </t>
  </si>
  <si>
    <t>INFYBEAM </t>
  </si>
  <si>
    <t>RBL BANK</t>
  </si>
  <si>
    <t>AMARRAJABAT </t>
  </si>
  <si>
    <t>ESCORT </t>
  </si>
  <si>
    <t>CESC </t>
  </si>
  <si>
    <t>SRTRANFINA </t>
  </si>
  <si>
    <t>OFSS </t>
  </si>
  <si>
    <t>IOC </t>
  </si>
  <si>
    <t>ENGINERSIN </t>
  </si>
  <si>
    <t>RELCAPITEL </t>
  </si>
  <si>
    <t>GRASIM </t>
  </si>
  <si>
    <t>INDIACEM </t>
  </si>
  <si>
    <t>HINDALCO </t>
  </si>
  <si>
    <r>
      <rPr>
        <b/>
        <sz val="12"/>
        <color indexed="57"/>
        <rFont val="Agency FB"/>
        <family val="2"/>
      </rPr>
      <t>Paramount Research Services</t>
    </r>
    <r>
      <rPr>
        <b/>
        <sz val="12"/>
        <color indexed="8"/>
        <rFont val="Agency FB"/>
        <family val="2"/>
      </rPr>
      <t xml:space="preserve"> </t>
    </r>
  </si>
  <si>
    <t>KPIT </t>
  </si>
  <si>
    <t>INDIAN BANK</t>
  </si>
  <si>
    <t>FEDRELBANK </t>
  </si>
  <si>
    <t>MARICO </t>
  </si>
  <si>
    <t>CONCOR </t>
  </si>
  <si>
    <t>KSCL </t>
  </si>
  <si>
    <t>PEL </t>
  </si>
  <si>
    <t>BPCL </t>
  </si>
  <si>
    <t>HINDALCO</t>
  </si>
  <si>
    <t>PETRONET </t>
  </si>
  <si>
    <t>IBULHSGFIN </t>
  </si>
  <si>
    <t>BEML </t>
  </si>
  <si>
    <t>MOTHERSUMI </t>
  </si>
  <si>
    <t>JINDALSTEL </t>
  </si>
  <si>
    <t>JAIN IRRIGATION</t>
  </si>
  <si>
    <t>RELINFRA </t>
  </si>
  <si>
    <t>IGL </t>
  </si>
  <si>
    <t>PCJEWLLER </t>
  </si>
  <si>
    <t>GODFRYPHIL </t>
  </si>
  <si>
    <t>TATASTELL </t>
  </si>
  <si>
    <t>TITAN </t>
  </si>
  <si>
    <t>TORENT POWER</t>
  </si>
  <si>
    <t>NBCC </t>
  </si>
  <si>
    <t>GAIL </t>
  </si>
  <si>
    <t>sELL</t>
  </si>
  <si>
    <t>JETAIRWAYS </t>
  </si>
  <si>
    <t>TORENTPOWER </t>
  </si>
  <si>
    <t>MANAPPURAM </t>
  </si>
  <si>
    <t>FORTIS </t>
  </si>
  <si>
    <t>AMBUJACEM </t>
  </si>
  <si>
    <t>DALMIABHA </t>
  </si>
  <si>
    <t>GODREJCP </t>
  </si>
  <si>
    <t>ICIL </t>
  </si>
  <si>
    <t>CANFINHOME </t>
  </si>
  <si>
    <t> CAN BANK</t>
  </si>
  <si>
    <t>ULTRATECHCEM </t>
  </si>
  <si>
    <t>RECLTD </t>
  </si>
  <si>
    <t>OIL </t>
  </si>
  <si>
    <t>ARVIND </t>
  </si>
  <si>
    <t>ADANIPORTS </t>
  </si>
  <si>
    <t>BANKINDIA </t>
  </si>
  <si>
    <t>MCDOWELL-N</t>
  </si>
  <si>
    <t>HCLTECH </t>
  </si>
  <si>
    <t>PCJEWELLER </t>
  </si>
  <si>
    <t> AXIS BANK </t>
  </si>
  <si>
    <t>INDIAIN BANK</t>
  </si>
  <si>
    <t>UJJIVEN </t>
  </si>
  <si>
    <t>YES BANK</t>
  </si>
  <si>
    <t>BHARATFIN </t>
  </si>
  <si>
    <t>CASTROLIND </t>
  </si>
  <si>
    <t>HAVELLS </t>
  </si>
  <si>
    <t>BHARATFORGE </t>
  </si>
  <si>
    <t>SRTRANFIN </t>
  </si>
  <si>
    <t>JSWSTTEL </t>
  </si>
  <si>
    <t>PIDILITIND </t>
  </si>
  <si>
    <t>CAN BANK</t>
  </si>
  <si>
    <t>TATAMOTOR </t>
  </si>
  <si>
    <t>BANKINDA </t>
  </si>
  <si>
    <t>AJAANTAPHARMA </t>
  </si>
  <si>
    <t>HDIL </t>
  </si>
  <si>
    <t>TATAGLOBAL </t>
  </si>
  <si>
    <t>ADANIENT </t>
  </si>
  <si>
    <t>CAN BANK </t>
  </si>
  <si>
    <t>VGARD </t>
  </si>
  <si>
    <t>ASHOKLEY </t>
  </si>
  <si>
    <t>MINDTREE </t>
  </si>
  <si>
    <t>BERGEPAINT </t>
  </si>
  <si>
    <t> MCDOWELL- N</t>
  </si>
  <si>
    <t>UBL </t>
  </si>
  <si>
    <t>GRANULES </t>
  </si>
  <si>
    <t>ICICIPRULI </t>
  </si>
  <si>
    <t>DLF </t>
  </si>
  <si>
    <t>CGPOWER </t>
  </si>
  <si>
    <t>VGUARD </t>
  </si>
  <si>
    <t>UPL </t>
  </si>
  <si>
    <t>BAJAJAUTO</t>
  </si>
  <si>
    <t>NCC </t>
  </si>
  <si>
    <t> MCDOWELL-N</t>
  </si>
  <si>
    <t>RAYMOND </t>
  </si>
  <si>
    <t>WOCKPHARMA </t>
  </si>
  <si>
    <t>MANAPPURAM</t>
  </si>
  <si>
    <t>HDIL</t>
  </si>
  <si>
    <t>SAIL </t>
  </si>
  <si>
    <t>SRTRANSFIN </t>
  </si>
  <si>
    <t>ASIANPAINT </t>
  </si>
  <si>
    <t>L&amp;TFIN </t>
  </si>
  <si>
    <t>PTC </t>
  </si>
  <si>
    <t>YESBANK </t>
  </si>
  <si>
    <t>NMDC </t>
  </si>
  <si>
    <t>ONGC </t>
  </si>
  <si>
    <t>ORIENTBANK </t>
  </si>
  <si>
    <t>L&amp;TFIN</t>
  </si>
  <si>
    <t>CUMMINSIND </t>
  </si>
  <si>
    <t>SUNTV </t>
  </si>
  <si>
    <t>JSWSTEEL </t>
  </si>
  <si>
    <t>BERGERPAINT</t>
  </si>
  <si>
    <t> KOTAK BANK</t>
  </si>
  <si>
    <t xml:space="preserve">DLF </t>
  </si>
  <si>
    <t>INFY </t>
  </si>
  <si>
    <t>APOLLOTYRE </t>
  </si>
  <si>
    <t xml:space="preserve">PEL </t>
  </si>
  <si>
    <t>MANPURAM </t>
  </si>
  <si>
    <t>LISHSGFIN </t>
  </si>
  <si>
    <t>MUTHOOTFIN </t>
  </si>
  <si>
    <t>EXIDEIND </t>
  </si>
  <si>
    <t>CAPF </t>
  </si>
  <si>
    <t> M&amp;M</t>
  </si>
  <si>
    <t>REPCOHOME </t>
  </si>
  <si>
    <t> HEXAWARE</t>
  </si>
  <si>
    <t xml:space="preserve">HINDZINC </t>
  </si>
  <si>
    <t>DCBBANK </t>
  </si>
  <si>
    <t>JSWSTEEL</t>
  </si>
  <si>
    <t>AXISBANK  </t>
  </si>
  <si>
    <t>LICHSGFIN </t>
  </si>
  <si>
    <t>DCB BANK</t>
  </si>
  <si>
    <t> AXIS BANK</t>
  </si>
  <si>
    <t>APOLOTYRE </t>
  </si>
  <si>
    <t>POWERGRID </t>
  </si>
  <si>
    <t> L&amp;TFIN</t>
  </si>
  <si>
    <t>PERTONET </t>
  </si>
  <si>
    <t>TATAELXSI </t>
  </si>
  <si>
    <t>BHARTIARTL </t>
  </si>
  <si>
    <t>BERGERPAINT </t>
  </si>
  <si>
    <t>AXIS BANK </t>
  </si>
  <si>
    <t>CEATLTD </t>
  </si>
  <si>
    <t>APOLLOHOSP </t>
  </si>
  <si>
    <t>RAYMOND</t>
  </si>
  <si>
    <t>LUPIN </t>
  </si>
  <si>
    <t>GODFRYPHPL </t>
  </si>
  <si>
    <t>TCS </t>
  </si>
  <si>
    <t>TORENTPHARMA </t>
  </si>
  <si>
    <t>M&amp;M</t>
  </si>
  <si>
    <t>TVSMOTOR </t>
  </si>
  <si>
    <t>RAMCOCEM</t>
  </si>
  <si>
    <t>RELIANCE </t>
  </si>
  <si>
    <t>DABUR </t>
  </si>
  <si>
    <t>DCBBANK</t>
  </si>
  <si>
    <t>BANKBARODA</t>
  </si>
  <si>
    <t>IDFCBANK</t>
  </si>
  <si>
    <t>CUMMINSIND</t>
  </si>
  <si>
    <t xml:space="preserve">SREINFRA </t>
  </si>
  <si>
    <t>GAIL</t>
  </si>
  <si>
    <t>INDIANBANK</t>
  </si>
  <si>
    <t xml:space="preserve">PETRONET </t>
  </si>
  <si>
    <t>EQUITAS</t>
  </si>
  <si>
    <t>INDIGO</t>
  </si>
  <si>
    <t>NCC</t>
  </si>
  <si>
    <t>TATAPOWER</t>
  </si>
  <si>
    <t>KPIT</t>
  </si>
  <si>
    <t>UBL</t>
  </si>
  <si>
    <t>STAR</t>
  </si>
  <si>
    <t>RBLBANK</t>
  </si>
  <si>
    <t>SRTRANFIN</t>
  </si>
  <si>
    <t>BEML</t>
  </si>
  <si>
    <t>PETRONET</t>
  </si>
  <si>
    <t>L&amp;TFH</t>
  </si>
  <si>
    <t>PEL</t>
  </si>
  <si>
    <t>SAIL</t>
  </si>
  <si>
    <t>ADANIPOWER</t>
  </si>
  <si>
    <t>BHARTIARTL</t>
  </si>
  <si>
    <t>RELAINCE</t>
  </si>
  <si>
    <t>TORNTPOWER</t>
  </si>
  <si>
    <t>KTKBANK</t>
  </si>
  <si>
    <t>INDUSINDBANK</t>
  </si>
  <si>
    <t>KSCL</t>
  </si>
  <si>
    <t>ICICIPRULI</t>
  </si>
  <si>
    <t>HEXAWARE</t>
  </si>
  <si>
    <t>NTPC</t>
  </si>
  <si>
    <t>TITAN</t>
  </si>
  <si>
    <t>MUTHOOTFIN</t>
  </si>
  <si>
    <t>ADANIENT</t>
  </si>
  <si>
    <t>CHOLAFIN</t>
  </si>
  <si>
    <t>GRASIM(SEP)</t>
  </si>
  <si>
    <t>L&amp;TFH(SEP)</t>
  </si>
  <si>
    <t>PFC(AUG)</t>
  </si>
  <si>
    <t>UJJIVAN</t>
  </si>
  <si>
    <t xml:space="preserve">M&amp;M </t>
  </si>
  <si>
    <t>FEDERALBANK</t>
  </si>
  <si>
    <t>AUROPHARM</t>
  </si>
  <si>
    <t>HINDUNILVR</t>
  </si>
  <si>
    <t xml:space="preserve">RELIANCE </t>
  </si>
  <si>
    <t xml:space="preserve">TITAN </t>
  </si>
  <si>
    <t>HEROMOTOCO</t>
  </si>
  <si>
    <t>HINDPETRO</t>
  </si>
  <si>
    <t>INUDSINDBK</t>
  </si>
  <si>
    <t>EICHERMOT</t>
  </si>
  <si>
    <t>NMDC</t>
  </si>
  <si>
    <t>SIEMENS</t>
  </si>
  <si>
    <t>LUPIN</t>
  </si>
  <si>
    <t>ESCORTS</t>
  </si>
  <si>
    <t>TECHM</t>
  </si>
  <si>
    <t>BALKIRSIND</t>
  </si>
  <si>
    <t>PAGEIND</t>
  </si>
  <si>
    <t>AMARAJBAT</t>
  </si>
  <si>
    <t>ASHOKLEY</t>
  </si>
  <si>
    <t>EXIDIND</t>
  </si>
  <si>
    <t>HDFCLIFE</t>
  </si>
  <si>
    <t>NAUKRI</t>
  </si>
  <si>
    <t>COLPAL</t>
  </si>
  <si>
    <t>MGL</t>
  </si>
  <si>
    <t>CONCOR</t>
  </si>
  <si>
    <t>TATACONSUM</t>
  </si>
  <si>
    <t>BANDHANBNK</t>
  </si>
  <si>
    <t>BHARATFORG</t>
  </si>
  <si>
    <t>WIPRO</t>
  </si>
  <si>
    <t>TORNTPOWER </t>
  </si>
  <si>
    <t>PNB</t>
  </si>
  <si>
    <t>MFSL</t>
  </si>
  <si>
    <t>FEDRALBNK</t>
  </si>
  <si>
    <t>SBILIFE</t>
  </si>
  <si>
    <t>ULTRACEMCO</t>
  </si>
  <si>
    <t>EXIDEIND</t>
  </si>
  <si>
    <t>GODREJPROP</t>
  </si>
  <si>
    <t>GODREJCP</t>
  </si>
  <si>
    <t>BERGEPAINT</t>
  </si>
  <si>
    <t xml:space="preserve">POWERGRID </t>
  </si>
</sst>
</file>

<file path=xl/styles.xml><?xml version="1.0" encoding="utf-8"?>
<styleSheet xmlns="http://schemas.openxmlformats.org/spreadsheetml/2006/main">
  <numFmts count="2">
    <numFmt numFmtId="164" formatCode="0.00;[Red]\-0.00"/>
    <numFmt numFmtId="165" formatCode="[$-409]d\-mmm\-yy;@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Agency FB"/>
      <family val="2"/>
    </font>
    <font>
      <b/>
      <sz val="12"/>
      <color indexed="8"/>
      <name val="Agency FB"/>
      <family val="2"/>
    </font>
    <font>
      <b/>
      <sz val="12"/>
      <color indexed="57"/>
      <name val="Agency FB"/>
      <family val="2"/>
    </font>
    <font>
      <b/>
      <sz val="12"/>
      <color rgb="FFFF0000"/>
      <name val="Agency FB"/>
      <family val="2"/>
    </font>
    <font>
      <b/>
      <sz val="12"/>
      <color indexed="30"/>
      <name val="Agency FB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2"/>
      <name val="Calibri"/>
      <family val="2"/>
    </font>
    <font>
      <sz val="11"/>
      <name val="Calibri"/>
      <family val="2"/>
      <charset val="1"/>
    </font>
    <font>
      <sz val="12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53">
    <xf numFmtId="0" fontId="0" fillId="0" borderId="0" xfId="0"/>
    <xf numFmtId="0" fontId="0" fillId="0" borderId="4" xfId="0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5" fontId="1" fillId="0" borderId="5" xfId="1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165" fontId="0" fillId="0" borderId="5" xfId="1" applyNumberFormat="1" applyFont="1" applyFill="1" applyBorder="1" applyAlignment="1">
      <alignment horizontal="center" vertical="center"/>
    </xf>
    <xf numFmtId="15" fontId="12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3" fillId="4" borderId="0" xfId="0" applyFont="1" applyFill="1" applyAlignment="1">
      <alignment horizontal="center"/>
    </xf>
    <xf numFmtId="165" fontId="13" fillId="4" borderId="1" xfId="0" applyNumberFormat="1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4" fontId="10" fillId="4" borderId="1" xfId="0" applyNumberFormat="1" applyFont="1" applyFill="1" applyBorder="1" applyAlignment="1">
      <alignment horizontal="center" vertical="center"/>
    </xf>
    <xf numFmtId="0" fontId="10" fillId="4" borderId="1" xfId="0" applyNumberFormat="1" applyFont="1" applyFill="1" applyBorder="1" applyAlignment="1">
      <alignment horizontal="center" vertical="center"/>
    </xf>
    <xf numFmtId="0" fontId="10" fillId="4" borderId="4" xfId="0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2" fontId="10" fillId="4" borderId="1" xfId="0" applyNumberFormat="1" applyFont="1" applyFill="1" applyBorder="1" applyAlignment="1">
      <alignment horizontal="center" vertical="center"/>
    </xf>
    <xf numFmtId="0" fontId="10" fillId="4" borderId="16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10" fillId="3" borderId="4" xfId="0" applyNumberFormat="1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>
      <alignment horizontal="center" vertical="center"/>
    </xf>
    <xf numFmtId="0" fontId="10" fillId="3" borderId="16" xfId="0" applyNumberFormat="1" applyFont="1" applyFill="1" applyBorder="1" applyAlignment="1">
      <alignment horizontal="center" vertical="center"/>
    </xf>
    <xf numFmtId="0" fontId="10" fillId="3" borderId="3" xfId="0" applyNumberFormat="1" applyFont="1" applyFill="1" applyBorder="1" applyAlignment="1">
      <alignment horizontal="center" vertical="center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188807</xdr:rowOff>
    </xdr:from>
    <xdr:to>
      <xdr:col>2</xdr:col>
      <xdr:colOff>515470</xdr:colOff>
      <xdr:row>4</xdr:row>
      <xdr:rowOff>0</xdr:rowOff>
    </xdr:to>
    <xdr:pic>
      <xdr:nvPicPr>
        <xdr:cNvPr id="2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61925" y="188807"/>
          <a:ext cx="2482663" cy="584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389"/>
  <sheetViews>
    <sheetView tabSelected="1" topLeftCell="A4" workbookViewId="0">
      <selection activeCell="H21" sqref="H10:H21"/>
    </sheetView>
  </sheetViews>
  <sheetFormatPr defaultRowHeight="15"/>
  <cols>
    <col min="1" max="1" width="13.28515625" customWidth="1"/>
    <col min="2" max="2" width="18.7109375" customWidth="1"/>
    <col min="3" max="3" width="18.42578125" customWidth="1"/>
    <col min="4" max="4" width="17" customWidth="1"/>
    <col min="5" max="5" width="15.7109375" customWidth="1"/>
    <col min="6" max="6" width="16.28515625" customWidth="1"/>
    <col min="7" max="7" width="20.42578125" customWidth="1"/>
    <col min="8" max="8" width="14.140625" customWidth="1"/>
    <col min="9" max="9" width="15" customWidth="1"/>
    <col min="10" max="10" width="20.85546875" customWidth="1"/>
    <col min="11" max="11" width="19.42578125" customWidth="1"/>
    <col min="12" max="12" width="0.28515625" customWidth="1"/>
  </cols>
  <sheetData>
    <row r="1" spans="1:12">
      <c r="A1" s="25"/>
      <c r="B1" s="26"/>
      <c r="C1" s="27"/>
      <c r="D1" s="34" t="s">
        <v>166</v>
      </c>
      <c r="E1" s="35"/>
      <c r="F1" s="35"/>
      <c r="G1" s="35"/>
      <c r="H1" s="35"/>
      <c r="I1" s="35"/>
      <c r="J1" s="35"/>
      <c r="K1" s="35"/>
      <c r="L1" s="36"/>
    </row>
    <row r="2" spans="1:12">
      <c r="A2" s="28"/>
      <c r="B2" s="29"/>
      <c r="C2" s="30"/>
      <c r="D2" s="37"/>
      <c r="E2" s="38"/>
      <c r="F2" s="38"/>
      <c r="G2" s="38"/>
      <c r="H2" s="38"/>
      <c r="I2" s="38"/>
      <c r="J2" s="38"/>
      <c r="K2" s="38"/>
      <c r="L2" s="39"/>
    </row>
    <row r="3" spans="1:12">
      <c r="A3" s="28"/>
      <c r="B3" s="29"/>
      <c r="C3" s="30"/>
      <c r="D3" s="40"/>
      <c r="E3" s="41"/>
      <c r="F3" s="41"/>
      <c r="G3" s="41"/>
      <c r="H3" s="41"/>
      <c r="I3" s="41"/>
      <c r="J3" s="41"/>
      <c r="K3" s="41"/>
      <c r="L3" s="42"/>
    </row>
    <row r="4" spans="1:12" ht="15.75">
      <c r="A4" s="28"/>
      <c r="B4" s="29"/>
      <c r="C4" s="30"/>
      <c r="D4" s="43" t="s">
        <v>0</v>
      </c>
      <c r="E4" s="44"/>
      <c r="F4" s="44"/>
      <c r="G4" s="44"/>
      <c r="H4" s="44"/>
      <c r="I4" s="44"/>
      <c r="J4" s="44"/>
      <c r="K4" s="44"/>
      <c r="L4" s="45"/>
    </row>
    <row r="5" spans="1:12" ht="15.75">
      <c r="A5" s="31"/>
      <c r="B5" s="32"/>
      <c r="C5" s="33"/>
      <c r="D5" s="46" t="s">
        <v>1</v>
      </c>
      <c r="E5" s="44"/>
      <c r="F5" s="44"/>
      <c r="G5" s="44"/>
      <c r="H5" s="44"/>
      <c r="I5" s="44"/>
      <c r="J5" s="44"/>
      <c r="K5" s="44"/>
      <c r="L5" s="45"/>
    </row>
    <row r="6" spans="1:12">
      <c r="A6" s="47" t="s">
        <v>2</v>
      </c>
      <c r="B6" s="48" t="s">
        <v>3</v>
      </c>
      <c r="C6" s="48" t="s">
        <v>41</v>
      </c>
      <c r="D6" s="49" t="s">
        <v>4</v>
      </c>
      <c r="E6" s="49" t="s">
        <v>5</v>
      </c>
      <c r="F6" s="49" t="s">
        <v>6</v>
      </c>
      <c r="G6" s="49" t="s">
        <v>7</v>
      </c>
      <c r="H6" s="50" t="s">
        <v>8</v>
      </c>
      <c r="I6" s="50" t="s">
        <v>9</v>
      </c>
      <c r="J6" s="51" t="s">
        <v>10</v>
      </c>
      <c r="K6" s="50" t="s">
        <v>11</v>
      </c>
    </row>
    <row r="7" spans="1:12">
      <c r="A7" s="47"/>
      <c r="B7" s="48"/>
      <c r="C7" s="48"/>
      <c r="D7" s="48"/>
      <c r="E7" s="48"/>
      <c r="F7" s="48"/>
      <c r="G7" s="48"/>
      <c r="H7" s="50"/>
      <c r="I7" s="50"/>
      <c r="J7" s="52"/>
      <c r="K7" s="50"/>
    </row>
    <row r="8" spans="1:12">
      <c r="A8" s="47"/>
      <c r="B8" s="48"/>
      <c r="C8" s="48"/>
      <c r="D8" s="48"/>
      <c r="E8" s="48"/>
      <c r="F8" s="48"/>
      <c r="G8" s="48"/>
      <c r="H8" s="49"/>
      <c r="I8" s="49"/>
      <c r="J8" s="52"/>
      <c r="K8" s="49"/>
    </row>
    <row r="9" spans="1:12" ht="16.5" customHeight="1">
      <c r="A9" s="18"/>
      <c r="B9" s="19"/>
      <c r="C9" s="19"/>
      <c r="D9" s="19"/>
      <c r="E9" s="19"/>
      <c r="F9" s="23"/>
      <c r="G9" s="23"/>
      <c r="H9" s="20"/>
      <c r="I9" s="20"/>
      <c r="J9" s="24"/>
      <c r="K9" s="20"/>
    </row>
    <row r="10" spans="1:12" ht="16.5" customHeight="1">
      <c r="A10" s="14">
        <v>44176</v>
      </c>
      <c r="B10" s="11" t="s">
        <v>72</v>
      </c>
      <c r="C10" s="11">
        <v>4000</v>
      </c>
      <c r="D10" s="11" t="s">
        <v>13</v>
      </c>
      <c r="E10" s="21">
        <v>191.1</v>
      </c>
      <c r="F10" s="21">
        <v>189.5</v>
      </c>
      <c r="G10" s="21">
        <v>0</v>
      </c>
      <c r="H10" s="2">
        <f t="shared" ref="H10" si="0">(IF(D10="SELL",E10-F10,IF(D10="BUY",F10-E10)))*C10</f>
        <v>6399.9999999999773</v>
      </c>
      <c r="I10" s="2">
        <v>0</v>
      </c>
      <c r="J10" s="2">
        <f t="shared" ref="J10" si="1">(I10+H10)/C10</f>
        <v>1.5999999999999943</v>
      </c>
      <c r="K10" s="3">
        <f t="shared" ref="K10" si="2">J10*C10</f>
        <v>6399.9999999999773</v>
      </c>
    </row>
    <row r="11" spans="1:12" ht="16.5" customHeight="1">
      <c r="A11" s="14">
        <v>44176</v>
      </c>
      <c r="B11" s="11" t="s">
        <v>371</v>
      </c>
      <c r="C11" s="11">
        <v>3200</v>
      </c>
      <c r="D11" s="11" t="s">
        <v>12</v>
      </c>
      <c r="E11" s="21">
        <v>357</v>
      </c>
      <c r="F11" s="21">
        <v>359</v>
      </c>
      <c r="G11" s="21">
        <v>0</v>
      </c>
      <c r="H11" s="2">
        <f t="shared" ref="H11" si="3">(IF(D11="SELL",E11-F11,IF(D11="BUY",F11-E11)))*C11</f>
        <v>6400</v>
      </c>
      <c r="I11" s="2">
        <v>0</v>
      </c>
      <c r="J11" s="2">
        <f t="shared" ref="J11" si="4">(I11+H11)/C11</f>
        <v>2</v>
      </c>
      <c r="K11" s="3">
        <f t="shared" ref="K11" si="5">J11*C11</f>
        <v>6400</v>
      </c>
    </row>
    <row r="12" spans="1:12" ht="16.5" customHeight="1">
      <c r="A12" s="14">
        <v>44176</v>
      </c>
      <c r="B12" s="11" t="s">
        <v>48</v>
      </c>
      <c r="C12" s="11">
        <v>950</v>
      </c>
      <c r="D12" s="11" t="s">
        <v>12</v>
      </c>
      <c r="E12" s="21">
        <v>908.5</v>
      </c>
      <c r="F12" s="21">
        <v>914</v>
      </c>
      <c r="G12" s="21">
        <v>0</v>
      </c>
      <c r="H12" s="2">
        <f t="shared" ref="H12" si="6">(IF(D12="SELL",E12-F12,IF(D12="BUY",F12-E12)))*C12</f>
        <v>5225</v>
      </c>
      <c r="I12" s="2">
        <v>0</v>
      </c>
      <c r="J12" s="2">
        <f t="shared" ref="J12" si="7">(I12+H12)/C12</f>
        <v>5.5</v>
      </c>
      <c r="K12" s="3">
        <f t="shared" ref="K12" si="8">J12*C12</f>
        <v>5225</v>
      </c>
    </row>
    <row r="13" spans="1:12" ht="16.5" customHeight="1">
      <c r="A13" s="14">
        <v>44175</v>
      </c>
      <c r="B13" s="11" t="s">
        <v>367</v>
      </c>
      <c r="C13" s="11">
        <v>1563</v>
      </c>
      <c r="D13" s="11" t="s">
        <v>12</v>
      </c>
      <c r="E13" s="21">
        <v>393</v>
      </c>
      <c r="F13" s="21">
        <v>398</v>
      </c>
      <c r="G13" s="21">
        <v>0</v>
      </c>
      <c r="H13" s="2">
        <f t="shared" ref="H13" si="9">(IF(D13="SELL",E13-F13,IF(D13="BUY",F13-E13)))*C13</f>
        <v>7815</v>
      </c>
      <c r="I13" s="2">
        <v>0</v>
      </c>
      <c r="J13" s="2">
        <f t="shared" ref="J13" si="10">(I13+H13)/C13</f>
        <v>5</v>
      </c>
      <c r="K13" s="3">
        <f t="shared" ref="K13" si="11">J13*C13</f>
        <v>7815</v>
      </c>
    </row>
    <row r="14" spans="1:12" ht="16.5" customHeight="1">
      <c r="A14" s="14">
        <v>44175</v>
      </c>
      <c r="B14" s="11" t="s">
        <v>174</v>
      </c>
      <c r="C14" s="11">
        <v>1800</v>
      </c>
      <c r="D14" s="11" t="s">
        <v>12</v>
      </c>
      <c r="E14" s="21">
        <v>390.5</v>
      </c>
      <c r="F14" s="21">
        <v>395</v>
      </c>
      <c r="G14" s="21">
        <v>0</v>
      </c>
      <c r="H14" s="2">
        <f t="shared" ref="H14" si="12">(IF(D14="SELL",E14-F14,IF(D14="BUY",F14-E14)))*C14</f>
        <v>8100</v>
      </c>
      <c r="I14" s="2">
        <v>0</v>
      </c>
      <c r="J14" s="2">
        <f t="shared" ref="J14" si="13">(I14+H14)/C14</f>
        <v>4.5</v>
      </c>
      <c r="K14" s="3">
        <f t="shared" ref="K14" si="14">J14*C14</f>
        <v>8100</v>
      </c>
    </row>
    <row r="15" spans="1:12" ht="16.5" customHeight="1">
      <c r="A15" s="14">
        <v>44174</v>
      </c>
      <c r="B15" s="11" t="s">
        <v>363</v>
      </c>
      <c r="C15" s="11">
        <v>1100</v>
      </c>
      <c r="D15" s="11" t="s">
        <v>12</v>
      </c>
      <c r="E15" s="21">
        <v>650.5</v>
      </c>
      <c r="F15" s="21">
        <v>658</v>
      </c>
      <c r="G15" s="21">
        <v>0</v>
      </c>
      <c r="H15" s="2">
        <f t="shared" ref="H15" si="15">(IF(D15="SELL",E15-F15,IF(D15="BUY",F15-E15)))*C15</f>
        <v>8250</v>
      </c>
      <c r="I15" s="2">
        <v>0</v>
      </c>
      <c r="J15" s="2">
        <f t="shared" ref="J15" si="16">(I15+H15)/C15</f>
        <v>7.5</v>
      </c>
      <c r="K15" s="3">
        <f t="shared" ref="K15" si="17">J15*C15</f>
        <v>8250</v>
      </c>
    </row>
    <row r="16" spans="1:12" ht="16.5" customHeight="1">
      <c r="A16" s="14">
        <v>44174</v>
      </c>
      <c r="B16" s="11" t="s">
        <v>380</v>
      </c>
      <c r="C16" s="11">
        <v>1000</v>
      </c>
      <c r="D16" s="11" t="s">
        <v>12</v>
      </c>
      <c r="E16" s="21">
        <v>710.5</v>
      </c>
      <c r="F16" s="21">
        <v>715</v>
      </c>
      <c r="G16" s="21">
        <v>0</v>
      </c>
      <c r="H16" s="2">
        <f t="shared" ref="H16" si="18">(IF(D16="SELL",E16-F16,IF(D16="BUY",F16-E16)))*C16</f>
        <v>4500</v>
      </c>
      <c r="I16" s="2">
        <v>0</v>
      </c>
      <c r="J16" s="2">
        <f t="shared" ref="J16" si="19">(I16+H16)/C16</f>
        <v>4.5</v>
      </c>
      <c r="K16" s="3">
        <f t="shared" ref="K16" si="20">J16*C16</f>
        <v>4500</v>
      </c>
    </row>
    <row r="17" spans="1:11" ht="16.5" customHeight="1">
      <c r="A17" s="14">
        <v>44173</v>
      </c>
      <c r="B17" s="11" t="s">
        <v>174</v>
      </c>
      <c r="C17" s="11">
        <v>1800</v>
      </c>
      <c r="D17" s="11" t="s">
        <v>12</v>
      </c>
      <c r="E17" s="21">
        <v>391.5</v>
      </c>
      <c r="F17" s="21">
        <v>394</v>
      </c>
      <c r="G17" s="21">
        <v>0</v>
      </c>
      <c r="H17" s="2">
        <f t="shared" ref="H17" si="21">(IF(D17="SELL",E17-F17,IF(D17="BUY",F17-E17)))*C17</f>
        <v>4500</v>
      </c>
      <c r="I17" s="2">
        <v>0</v>
      </c>
      <c r="J17" s="2">
        <f t="shared" ref="J17" si="22">(I17+H17)/C17</f>
        <v>2.5</v>
      </c>
      <c r="K17" s="3">
        <f t="shared" ref="K17" si="23">J17*C17</f>
        <v>4500</v>
      </c>
    </row>
    <row r="18" spans="1:11" ht="16.5" customHeight="1">
      <c r="A18" s="14">
        <v>44173</v>
      </c>
      <c r="B18" s="11" t="s">
        <v>62</v>
      </c>
      <c r="C18" s="11">
        <v>3000</v>
      </c>
      <c r="D18" s="11" t="s">
        <v>13</v>
      </c>
      <c r="E18" s="21">
        <v>258.2</v>
      </c>
      <c r="F18" s="21">
        <v>260.2</v>
      </c>
      <c r="G18" s="21">
        <v>0</v>
      </c>
      <c r="H18" s="2">
        <f t="shared" ref="H18" si="24">(IF(D18="SELL",E18-F18,IF(D18="BUY",F18-E18)))*C18</f>
        <v>-6000</v>
      </c>
      <c r="I18" s="2">
        <v>0</v>
      </c>
      <c r="J18" s="2">
        <f t="shared" ref="J18" si="25">(I18+H18)/C18</f>
        <v>-2</v>
      </c>
      <c r="K18" s="3">
        <f t="shared" ref="K18" si="26">J18*C18</f>
        <v>-6000</v>
      </c>
    </row>
    <row r="19" spans="1:11" ht="16.5" customHeight="1">
      <c r="A19" s="14">
        <v>44173</v>
      </c>
      <c r="B19" s="11" t="s">
        <v>380</v>
      </c>
      <c r="C19" s="11">
        <v>1000</v>
      </c>
      <c r="D19" s="11" t="s">
        <v>12</v>
      </c>
      <c r="E19" s="21">
        <v>715</v>
      </c>
      <c r="F19" s="21">
        <v>710</v>
      </c>
      <c r="G19" s="21">
        <v>0</v>
      </c>
      <c r="H19" s="2">
        <f t="shared" ref="H19" si="27">(IF(D19="SELL",E19-F19,IF(D19="BUY",F19-E19)))*C19</f>
        <v>-5000</v>
      </c>
      <c r="I19" s="2">
        <v>0</v>
      </c>
      <c r="J19" s="2">
        <f t="shared" ref="J19" si="28">(I19+H19)/C19</f>
        <v>-5</v>
      </c>
      <c r="K19" s="3">
        <f t="shared" ref="K19" si="29">J19*C19</f>
        <v>-5000</v>
      </c>
    </row>
    <row r="20" spans="1:11" ht="16.5" customHeight="1">
      <c r="A20" s="14">
        <v>44172</v>
      </c>
      <c r="B20" s="11" t="s">
        <v>367</v>
      </c>
      <c r="C20" s="11">
        <v>1563</v>
      </c>
      <c r="D20" s="11" t="s">
        <v>12</v>
      </c>
      <c r="E20" s="21">
        <v>412</v>
      </c>
      <c r="F20" s="21">
        <v>409</v>
      </c>
      <c r="G20" s="21">
        <v>0</v>
      </c>
      <c r="H20" s="2">
        <f t="shared" ref="H20" si="30">(IF(D20="SELL",E20-F20,IF(D20="BUY",F20-E20)))*C20</f>
        <v>-4689</v>
      </c>
      <c r="I20" s="2">
        <v>0</v>
      </c>
      <c r="J20" s="2">
        <f t="shared" ref="J20" si="31">(I20+H20)/C20</f>
        <v>-3</v>
      </c>
      <c r="K20" s="3">
        <f t="shared" ref="K20" si="32">J20*C20</f>
        <v>-4689</v>
      </c>
    </row>
    <row r="21" spans="1:11" ht="16.5" customHeight="1">
      <c r="A21" s="14">
        <v>44172</v>
      </c>
      <c r="B21" s="11" t="s">
        <v>382</v>
      </c>
      <c r="C21" s="11">
        <v>4000</v>
      </c>
      <c r="D21" s="11" t="s">
        <v>12</v>
      </c>
      <c r="E21" s="21">
        <v>192.8</v>
      </c>
      <c r="F21" s="21">
        <v>194</v>
      </c>
      <c r="G21" s="21">
        <v>0</v>
      </c>
      <c r="H21" s="2">
        <f t="shared" ref="H21" si="33">(IF(D21="SELL",E21-F21,IF(D21="BUY",F21-E21)))*C21</f>
        <v>4799.9999999999545</v>
      </c>
      <c r="I21" s="2">
        <v>0</v>
      </c>
      <c r="J21" s="2">
        <f t="shared" ref="J21" si="34">(I21+H21)/C21</f>
        <v>1.1999999999999886</v>
      </c>
      <c r="K21" s="3">
        <f t="shared" ref="K21" si="35">J21*C21</f>
        <v>4799.9999999999545</v>
      </c>
    </row>
    <row r="22" spans="1:11" ht="16.5" customHeight="1">
      <c r="A22" s="14">
        <v>44169</v>
      </c>
      <c r="B22" s="11" t="s">
        <v>174</v>
      </c>
      <c r="C22" s="11">
        <v>1800</v>
      </c>
      <c r="D22" s="11" t="s">
        <v>12</v>
      </c>
      <c r="E22" s="21">
        <v>392.5</v>
      </c>
      <c r="F22" s="21">
        <v>393.8</v>
      </c>
      <c r="G22" s="21">
        <v>0</v>
      </c>
      <c r="H22" s="2">
        <f>(IF(D22="SELL",E22-F22,IF(D22="BUY",F22-E22)))*C22</f>
        <v>2340.0000000000205</v>
      </c>
      <c r="I22" s="2">
        <v>0</v>
      </c>
      <c r="J22" s="2">
        <f t="shared" ref="J22" si="36">(I22+H22)/C22</f>
        <v>1.3000000000000114</v>
      </c>
      <c r="K22" s="3">
        <f t="shared" ref="K22" si="37">J22*C22</f>
        <v>2340.0000000000205</v>
      </c>
    </row>
    <row r="23" spans="1:11" ht="16.5" customHeight="1">
      <c r="A23" s="14">
        <v>44169</v>
      </c>
      <c r="B23" s="11" t="s">
        <v>62</v>
      </c>
      <c r="C23" s="11">
        <v>3000</v>
      </c>
      <c r="D23" s="11" t="s">
        <v>12</v>
      </c>
      <c r="E23" s="21">
        <v>260.10000000000002</v>
      </c>
      <c r="F23" s="21">
        <v>264</v>
      </c>
      <c r="G23" s="21">
        <v>0</v>
      </c>
      <c r="H23" s="2">
        <f t="shared" ref="H23" si="38">(IF(D23="SELL",E23-F23,IF(D23="BUY",F23-E23)))*C23</f>
        <v>11699.999999999931</v>
      </c>
      <c r="I23" s="2">
        <v>0</v>
      </c>
      <c r="J23" s="2">
        <f t="shared" ref="J23" si="39">(I23+H23)/C23</f>
        <v>3.8999999999999768</v>
      </c>
      <c r="K23" s="3">
        <f t="shared" ref="K23" si="40">J23*C23</f>
        <v>11699.999999999931</v>
      </c>
    </row>
    <row r="24" spans="1:11" ht="16.5" customHeight="1">
      <c r="A24" s="14">
        <v>44168</v>
      </c>
      <c r="B24" s="11" t="s">
        <v>62</v>
      </c>
      <c r="C24" s="11">
        <v>3000</v>
      </c>
      <c r="D24" s="11" t="s">
        <v>12</v>
      </c>
      <c r="E24" s="21">
        <v>260.8</v>
      </c>
      <c r="F24" s="21">
        <v>262.7</v>
      </c>
      <c r="G24" s="21">
        <v>0</v>
      </c>
      <c r="H24" s="2">
        <f t="shared" ref="H24" si="41">(IF(D24="SELL",E24-F24,IF(D24="BUY",F24-E24)))*C24</f>
        <v>5699.9999999999318</v>
      </c>
      <c r="I24" s="2">
        <v>0</v>
      </c>
      <c r="J24" s="2">
        <f t="shared" ref="J24" si="42">(I24+H24)/C24</f>
        <v>1.8999999999999773</v>
      </c>
      <c r="K24" s="3">
        <f t="shared" ref="K24" si="43">J24*C24</f>
        <v>5699.9999999999318</v>
      </c>
    </row>
    <row r="25" spans="1:11" ht="16.5" customHeight="1">
      <c r="A25" s="14">
        <v>44168</v>
      </c>
      <c r="B25" s="11" t="s">
        <v>321</v>
      </c>
      <c r="C25" s="11">
        <v>3000</v>
      </c>
      <c r="D25" s="11" t="s">
        <v>12</v>
      </c>
      <c r="E25" s="21">
        <v>252.5</v>
      </c>
      <c r="F25" s="21">
        <v>256</v>
      </c>
      <c r="G25" s="21">
        <v>0</v>
      </c>
      <c r="H25" s="2">
        <f t="shared" ref="H25" si="44">(IF(D25="SELL",E25-F25,IF(D25="BUY",F25-E25)))*C25</f>
        <v>10500</v>
      </c>
      <c r="I25" s="2">
        <v>0</v>
      </c>
      <c r="J25" s="2">
        <f t="shared" ref="J25" si="45">(I25+H25)/C25</f>
        <v>3.5</v>
      </c>
      <c r="K25" s="3">
        <f t="shared" ref="K25" si="46">J25*C25</f>
        <v>10500</v>
      </c>
    </row>
    <row r="26" spans="1:11" ht="16.5" customHeight="1">
      <c r="A26" s="14">
        <v>44168</v>
      </c>
      <c r="B26" s="11" t="s">
        <v>106</v>
      </c>
      <c r="C26" s="11">
        <v>300</v>
      </c>
      <c r="D26" s="11" t="s">
        <v>12</v>
      </c>
      <c r="E26" s="21">
        <v>2268</v>
      </c>
      <c r="F26" s="21">
        <v>2252</v>
      </c>
      <c r="G26" s="21">
        <v>0</v>
      </c>
      <c r="H26" s="2">
        <f t="shared" ref="H26" si="47">(IF(D26="SELL",E26-F26,IF(D26="BUY",F26-E26)))*C26</f>
        <v>-4800</v>
      </c>
      <c r="I26" s="2">
        <v>0</v>
      </c>
      <c r="J26" s="2">
        <f t="shared" ref="J26" si="48">(I26+H26)/C26</f>
        <v>-16</v>
      </c>
      <c r="K26" s="3">
        <f t="shared" ref="K26" si="49">J26*C26</f>
        <v>-4800</v>
      </c>
    </row>
    <row r="27" spans="1:11" ht="16.5" customHeight="1">
      <c r="A27" s="14">
        <v>44168</v>
      </c>
      <c r="B27" s="11" t="s">
        <v>363</v>
      </c>
      <c r="C27" s="11">
        <v>1100</v>
      </c>
      <c r="D27" s="11" t="s">
        <v>13</v>
      </c>
      <c r="E27" s="21">
        <v>647</v>
      </c>
      <c r="F27" s="21">
        <v>641</v>
      </c>
      <c r="G27" s="21">
        <v>0</v>
      </c>
      <c r="H27" s="2">
        <f t="shared" ref="H27" si="50">(IF(D27="SELL",E27-F27,IF(D27="BUY",F27-E27)))*C27</f>
        <v>6600</v>
      </c>
      <c r="I27" s="2">
        <v>0</v>
      </c>
      <c r="J27" s="2">
        <f t="shared" ref="J27" si="51">(I27+H27)/C27</f>
        <v>6</v>
      </c>
      <c r="K27" s="3">
        <f t="shared" ref="K27" si="52">J27*C27</f>
        <v>6600</v>
      </c>
    </row>
    <row r="28" spans="1:11" ht="16.5" customHeight="1">
      <c r="A28" s="14">
        <v>44167</v>
      </c>
      <c r="B28" s="11" t="s">
        <v>58</v>
      </c>
      <c r="C28" s="11">
        <v>1500</v>
      </c>
      <c r="D28" s="11" t="s">
        <v>12</v>
      </c>
      <c r="E28" s="21">
        <v>432</v>
      </c>
      <c r="F28" s="21">
        <v>436</v>
      </c>
      <c r="G28" s="21">
        <v>0</v>
      </c>
      <c r="H28" s="2">
        <f t="shared" ref="H28" si="53">(IF(D28="SELL",E28-F28,IF(D28="BUY",F28-E28)))*C28</f>
        <v>6000</v>
      </c>
      <c r="I28" s="2">
        <v>0</v>
      </c>
      <c r="J28" s="2">
        <f t="shared" ref="J28" si="54">(I28+H28)/C28</f>
        <v>4</v>
      </c>
      <c r="K28" s="3">
        <f t="shared" ref="K28" si="55">J28*C28</f>
        <v>6000</v>
      </c>
    </row>
    <row r="29" spans="1:11" ht="16.5" customHeight="1">
      <c r="A29" s="14">
        <v>44167</v>
      </c>
      <c r="B29" s="11" t="s">
        <v>72</v>
      </c>
      <c r="C29" s="11">
        <v>4000</v>
      </c>
      <c r="D29" s="11" t="s">
        <v>12</v>
      </c>
      <c r="E29" s="21">
        <v>190.2</v>
      </c>
      <c r="F29" s="21">
        <v>192</v>
      </c>
      <c r="G29" s="21">
        <v>0</v>
      </c>
      <c r="H29" s="2">
        <f t="shared" ref="H29" si="56">(IF(D29="SELL",E29-F29,IF(D29="BUY",F29-E29)))*C29</f>
        <v>7200.0000000000455</v>
      </c>
      <c r="I29" s="2">
        <v>0</v>
      </c>
      <c r="J29" s="2">
        <f t="shared" ref="J29" si="57">(I29+H29)/C29</f>
        <v>1.8000000000000114</v>
      </c>
      <c r="K29" s="3">
        <f t="shared" ref="K29" si="58">J29*C29</f>
        <v>7200.0000000000455</v>
      </c>
    </row>
    <row r="30" spans="1:11" ht="16.5" customHeight="1">
      <c r="A30" s="14">
        <v>44167</v>
      </c>
      <c r="B30" s="11" t="s">
        <v>367</v>
      </c>
      <c r="C30" s="11">
        <v>1563</v>
      </c>
      <c r="D30" s="11" t="s">
        <v>12</v>
      </c>
      <c r="E30" s="21">
        <v>406.7</v>
      </c>
      <c r="F30" s="21">
        <v>411</v>
      </c>
      <c r="G30" s="21">
        <v>0</v>
      </c>
      <c r="H30" s="2">
        <f t="shared" ref="H30" si="59">(IF(D30="SELL",E30-F30,IF(D30="BUY",F30-E30)))*C30</f>
        <v>6720.9000000000178</v>
      </c>
      <c r="I30" s="2">
        <v>0</v>
      </c>
      <c r="J30" s="2">
        <f t="shared" ref="J30" si="60">(I30+H30)/C30</f>
        <v>4.3000000000000114</v>
      </c>
      <c r="K30" s="3">
        <f t="shared" ref="K30" si="61">J30*C30</f>
        <v>6720.9000000000178</v>
      </c>
    </row>
    <row r="31" spans="1:11" ht="16.5" customHeight="1">
      <c r="A31" s="14">
        <v>44166</v>
      </c>
      <c r="B31" s="11" t="s">
        <v>370</v>
      </c>
      <c r="C31" s="11">
        <v>1500</v>
      </c>
      <c r="D31" s="11" t="s">
        <v>12</v>
      </c>
      <c r="E31" s="21">
        <v>501.8</v>
      </c>
      <c r="F31" s="21">
        <v>507</v>
      </c>
      <c r="G31" s="21">
        <v>0</v>
      </c>
      <c r="H31" s="2">
        <f t="shared" ref="H31" si="62">(IF(D31="SELL",E31-F31,IF(D31="BUY",F31-E31)))*C31</f>
        <v>7799.9999999999827</v>
      </c>
      <c r="I31" s="2">
        <v>0</v>
      </c>
      <c r="J31" s="2">
        <f t="shared" ref="J31" si="63">(I31+H31)/C31</f>
        <v>5.1999999999999886</v>
      </c>
      <c r="K31" s="3">
        <f t="shared" ref="K31" si="64">J31*C31</f>
        <v>7799.9999999999827</v>
      </c>
    </row>
    <row r="32" spans="1:11" ht="16.5" customHeight="1">
      <c r="A32" s="14">
        <v>44166</v>
      </c>
      <c r="B32" s="11" t="s">
        <v>371</v>
      </c>
      <c r="C32" s="11">
        <v>3200</v>
      </c>
      <c r="D32" s="11" t="s">
        <v>12</v>
      </c>
      <c r="E32" s="21">
        <v>350.8</v>
      </c>
      <c r="F32" s="21">
        <v>354</v>
      </c>
      <c r="G32" s="21">
        <v>0</v>
      </c>
      <c r="H32" s="2">
        <f t="shared" ref="H32" si="65">(IF(D32="SELL",E32-F32,IF(D32="BUY",F32-E32)))*C32</f>
        <v>10239.999999999964</v>
      </c>
      <c r="I32" s="2">
        <v>0</v>
      </c>
      <c r="J32" s="2">
        <f t="shared" ref="J32" si="66">(I32+H32)/C32</f>
        <v>3.1999999999999886</v>
      </c>
      <c r="K32" s="3">
        <f t="shared" ref="K32" si="67">J32*C32</f>
        <v>10239.999999999964</v>
      </c>
    </row>
    <row r="33" spans="1:11" ht="16.5" customHeight="1">
      <c r="A33" s="14">
        <v>44162</v>
      </c>
      <c r="B33" s="11" t="s">
        <v>280</v>
      </c>
      <c r="C33" s="11">
        <v>2000</v>
      </c>
      <c r="D33" s="11" t="s">
        <v>12</v>
      </c>
      <c r="E33" s="21">
        <v>322.39999999999998</v>
      </c>
      <c r="F33" s="21">
        <v>325</v>
      </c>
      <c r="G33" s="21">
        <v>0</v>
      </c>
      <c r="H33" s="2">
        <f t="shared" ref="H33" si="68">(IF(D33="SELL",E33-F33,IF(D33="BUY",F33-E33)))*C33</f>
        <v>5200.0000000000455</v>
      </c>
      <c r="I33" s="2">
        <v>0</v>
      </c>
      <c r="J33" s="2">
        <f t="shared" ref="J33" si="69">(I33+H33)/C33</f>
        <v>2.6000000000000227</v>
      </c>
      <c r="K33" s="3">
        <f t="shared" ref="K33" si="70">J33*C33</f>
        <v>5200.0000000000455</v>
      </c>
    </row>
    <row r="34" spans="1:11" ht="16.5" customHeight="1">
      <c r="A34" s="14">
        <v>44162</v>
      </c>
      <c r="B34" s="11" t="s">
        <v>363</v>
      </c>
      <c r="C34" s="11">
        <v>1000</v>
      </c>
      <c r="D34" s="11" t="s">
        <v>12</v>
      </c>
      <c r="E34" s="21">
        <v>654</v>
      </c>
      <c r="F34" s="21">
        <v>650</v>
      </c>
      <c r="G34" s="21">
        <v>0</v>
      </c>
      <c r="H34" s="2">
        <f t="shared" ref="H34" si="71">(IF(D34="SELL",E34-F34,IF(D34="BUY",F34-E34)))*C34</f>
        <v>-4000</v>
      </c>
      <c r="I34" s="2">
        <v>0</v>
      </c>
      <c r="J34" s="2">
        <f t="shared" ref="J34" si="72">(I34+H34)/C34</f>
        <v>-4</v>
      </c>
      <c r="K34" s="3">
        <f t="shared" ref="K34" si="73">J34*C34</f>
        <v>-4000</v>
      </c>
    </row>
    <row r="35" spans="1:11" ht="16.5" customHeight="1">
      <c r="A35" s="14">
        <v>44161</v>
      </c>
      <c r="B35" s="11" t="s">
        <v>371</v>
      </c>
      <c r="C35" s="11">
        <v>3200</v>
      </c>
      <c r="D35" s="11" t="s">
        <v>12</v>
      </c>
      <c r="E35" s="21">
        <v>370.8</v>
      </c>
      <c r="F35" s="21">
        <v>373</v>
      </c>
      <c r="G35" s="21">
        <v>0</v>
      </c>
      <c r="H35" s="2">
        <f t="shared" ref="H35" si="74">(IF(D35="SELL",E35-F35,IF(D35="BUY",F35-E35)))*C35</f>
        <v>7039.9999999999636</v>
      </c>
      <c r="I35" s="2">
        <v>0</v>
      </c>
      <c r="J35" s="2">
        <f t="shared" ref="J35" si="75">(I35+H35)/C35</f>
        <v>2.1999999999999886</v>
      </c>
      <c r="K35" s="3">
        <f t="shared" ref="K35" si="76">J35*C35</f>
        <v>7039.9999999999636</v>
      </c>
    </row>
    <row r="36" spans="1:11" ht="16.5" customHeight="1">
      <c r="A36" s="14">
        <v>44161</v>
      </c>
      <c r="B36" s="11" t="s">
        <v>174</v>
      </c>
      <c r="C36" s="11">
        <v>1800</v>
      </c>
      <c r="D36" s="11" t="s">
        <v>12</v>
      </c>
      <c r="E36" s="21">
        <v>379.3</v>
      </c>
      <c r="F36" s="21">
        <v>376.5</v>
      </c>
      <c r="G36" s="21">
        <v>0</v>
      </c>
      <c r="H36" s="2">
        <f t="shared" ref="H36" si="77">(IF(D36="SELL",E36-F36,IF(D36="BUY",F36-E36)))*C36</f>
        <v>-5040.00000000002</v>
      </c>
      <c r="I36" s="2">
        <v>0</v>
      </c>
      <c r="J36" s="2">
        <f t="shared" ref="J36" si="78">(I36+H36)/C36</f>
        <v>-2.8000000000000109</v>
      </c>
      <c r="K36" s="3">
        <f t="shared" ref="K36" si="79">J36*C36</f>
        <v>-5040.00000000002</v>
      </c>
    </row>
    <row r="37" spans="1:11" ht="16.5" customHeight="1">
      <c r="A37" s="14">
        <v>44160</v>
      </c>
      <c r="B37" s="11" t="s">
        <v>380</v>
      </c>
      <c r="C37" s="11">
        <v>1000</v>
      </c>
      <c r="D37" s="11" t="s">
        <v>12</v>
      </c>
      <c r="E37" s="21">
        <v>700</v>
      </c>
      <c r="F37" s="21">
        <v>696</v>
      </c>
      <c r="G37" s="21">
        <v>0</v>
      </c>
      <c r="H37" s="2">
        <f t="shared" ref="H37" si="80">(IF(D37="SELL",E37-F37,IF(D37="BUY",F37-E37)))*C37</f>
        <v>-4000</v>
      </c>
      <c r="I37" s="2">
        <v>0</v>
      </c>
      <c r="J37" s="2">
        <f t="shared" ref="J37" si="81">(I37+H37)/C37</f>
        <v>-4</v>
      </c>
      <c r="K37" s="3">
        <f t="shared" ref="K37" si="82">J37*C37</f>
        <v>-4000</v>
      </c>
    </row>
    <row r="38" spans="1:11" ht="16.5" customHeight="1">
      <c r="A38" s="14">
        <v>44160</v>
      </c>
      <c r="B38" s="11" t="s">
        <v>62</v>
      </c>
      <c r="C38" s="11">
        <v>3000</v>
      </c>
      <c r="D38" s="11" t="s">
        <v>13</v>
      </c>
      <c r="E38" s="21">
        <v>257.5</v>
      </c>
      <c r="F38" s="21">
        <v>256</v>
      </c>
      <c r="G38" s="21">
        <v>0</v>
      </c>
      <c r="H38" s="2">
        <f t="shared" ref="H38" si="83">(IF(D38="SELL",E38-F38,IF(D38="BUY",F38-E38)))*C38</f>
        <v>4500</v>
      </c>
      <c r="I38" s="2">
        <v>0</v>
      </c>
      <c r="J38" s="2">
        <f t="shared" ref="J38" si="84">(I38+H38)/C38</f>
        <v>1.5</v>
      </c>
      <c r="K38" s="3">
        <f t="shared" ref="K38" si="85">J38*C38</f>
        <v>4500</v>
      </c>
    </row>
    <row r="39" spans="1:11" ht="16.5" customHeight="1">
      <c r="A39" s="14">
        <v>44159</v>
      </c>
      <c r="B39" s="11" t="s">
        <v>346</v>
      </c>
      <c r="C39" s="11">
        <v>300</v>
      </c>
      <c r="D39" s="11" t="s">
        <v>13</v>
      </c>
      <c r="E39" s="21">
        <v>2143</v>
      </c>
      <c r="F39" s="21">
        <v>2157</v>
      </c>
      <c r="G39" s="21">
        <v>0</v>
      </c>
      <c r="H39" s="2">
        <f t="shared" ref="H39" si="86">(IF(D39="SELL",E39-F39,IF(D39="BUY",F39-E39)))*C39</f>
        <v>-4200</v>
      </c>
      <c r="I39" s="2">
        <v>0</v>
      </c>
      <c r="J39" s="2">
        <f t="shared" ref="J39" si="87">(I39+H39)/C39</f>
        <v>-14</v>
      </c>
      <c r="K39" s="3">
        <f t="shared" ref="K39" si="88">J39*C39</f>
        <v>-4200</v>
      </c>
    </row>
    <row r="40" spans="1:11" ht="16.5" customHeight="1">
      <c r="A40" s="14">
        <v>44159</v>
      </c>
      <c r="B40" s="11" t="s">
        <v>58</v>
      </c>
      <c r="C40" s="11">
        <v>1500</v>
      </c>
      <c r="D40" s="11" t="s">
        <v>12</v>
      </c>
      <c r="E40" s="21">
        <v>428.5</v>
      </c>
      <c r="F40" s="21">
        <v>425</v>
      </c>
      <c r="G40" s="21">
        <v>0</v>
      </c>
      <c r="H40" s="2">
        <f t="shared" ref="H40" si="89">(IF(D40="SELL",E40-F40,IF(D40="BUY",F40-E40)))*C40</f>
        <v>-5250</v>
      </c>
      <c r="I40" s="2">
        <v>0</v>
      </c>
      <c r="J40" s="2">
        <f t="shared" ref="J40" si="90">(I40+H40)/C40</f>
        <v>-3.5</v>
      </c>
      <c r="K40" s="3">
        <f t="shared" ref="K40" si="91">J40*C40</f>
        <v>-5250</v>
      </c>
    </row>
    <row r="41" spans="1:11" ht="16.5" customHeight="1">
      <c r="A41" s="14">
        <v>44158</v>
      </c>
      <c r="B41" s="11" t="s">
        <v>370</v>
      </c>
      <c r="C41" s="11">
        <v>1500</v>
      </c>
      <c r="D41" s="11" t="s">
        <v>12</v>
      </c>
      <c r="E41" s="21">
        <v>496</v>
      </c>
      <c r="F41" s="21">
        <v>500</v>
      </c>
      <c r="G41" s="21">
        <v>0</v>
      </c>
      <c r="H41" s="2">
        <f t="shared" ref="H41" si="92">(IF(D41="SELL",E41-F41,IF(D41="BUY",F41-E41)))*C41</f>
        <v>6000</v>
      </c>
      <c r="I41" s="2">
        <v>0</v>
      </c>
      <c r="J41" s="2">
        <f t="shared" ref="J41" si="93">(I41+H41)/C41</f>
        <v>4</v>
      </c>
      <c r="K41" s="3">
        <f t="shared" ref="K41" si="94">J41*C41</f>
        <v>6000</v>
      </c>
    </row>
    <row r="42" spans="1:11" ht="16.5" customHeight="1">
      <c r="A42" s="14">
        <v>44155</v>
      </c>
      <c r="B42" s="11" t="s">
        <v>87</v>
      </c>
      <c r="C42" s="11">
        <v>1250</v>
      </c>
      <c r="D42" s="11" t="s">
        <v>13</v>
      </c>
      <c r="E42" s="21">
        <v>513.70000000000005</v>
      </c>
      <c r="F42" s="21">
        <v>508</v>
      </c>
      <c r="G42" s="21">
        <v>0</v>
      </c>
      <c r="H42" s="2">
        <f t="shared" ref="H42" si="95">(IF(D42="SELL",E42-F42,IF(D42="BUY",F42-E42)))*C42</f>
        <v>7125.0000000000564</v>
      </c>
      <c r="I42" s="2">
        <v>0</v>
      </c>
      <c r="J42" s="2">
        <f t="shared" ref="J42" si="96">(I42+H42)/C42</f>
        <v>5.7000000000000455</v>
      </c>
      <c r="K42" s="3">
        <f t="shared" ref="K42" si="97">J42*C42</f>
        <v>7125.0000000000564</v>
      </c>
    </row>
    <row r="43" spans="1:11" ht="15" customHeight="1">
      <c r="A43" s="14">
        <v>44155</v>
      </c>
      <c r="B43" s="11" t="s">
        <v>62</v>
      </c>
      <c r="C43" s="11">
        <v>3000</v>
      </c>
      <c r="D43" s="11" t="s">
        <v>12</v>
      </c>
      <c r="E43" s="21">
        <v>260.3</v>
      </c>
      <c r="F43" s="21">
        <v>258.5</v>
      </c>
      <c r="G43" s="21">
        <v>0</v>
      </c>
      <c r="H43" s="2">
        <f t="shared" ref="H43" si="98">(IF(D43="SELL",E43-F43,IF(D43="BUY",F43-E43)))*C43</f>
        <v>-5400.0000000000346</v>
      </c>
      <c r="I43" s="2">
        <v>0</v>
      </c>
      <c r="J43" s="2">
        <f t="shared" ref="J43" si="99">(I43+H43)/C43</f>
        <v>-1.8000000000000116</v>
      </c>
      <c r="K43" s="3">
        <f t="shared" ref="K43" si="100">J43*C43</f>
        <v>-5400.0000000000346</v>
      </c>
    </row>
    <row r="44" spans="1:11" ht="16.5" customHeight="1">
      <c r="A44" s="14">
        <v>44154</v>
      </c>
      <c r="B44" s="11" t="s">
        <v>371</v>
      </c>
      <c r="C44" s="11">
        <v>3200</v>
      </c>
      <c r="D44" s="11" t="s">
        <v>12</v>
      </c>
      <c r="E44" s="21">
        <v>346</v>
      </c>
      <c r="F44" s="21">
        <v>349</v>
      </c>
      <c r="G44" s="21">
        <v>0</v>
      </c>
      <c r="H44" s="2">
        <f t="shared" ref="H44" si="101">(IF(D44="SELL",E44-F44,IF(D44="BUY",F44-E44)))*C44</f>
        <v>9600</v>
      </c>
      <c r="I44" s="2">
        <v>0</v>
      </c>
      <c r="J44" s="2">
        <f t="shared" ref="J44" si="102">(I44+H44)/C44</f>
        <v>3</v>
      </c>
      <c r="K44" s="3">
        <f t="shared" ref="K44" si="103">J44*C44</f>
        <v>9600</v>
      </c>
    </row>
    <row r="45" spans="1:11" ht="16.5" customHeight="1">
      <c r="A45" s="14">
        <v>44154</v>
      </c>
      <c r="B45" s="11" t="s">
        <v>62</v>
      </c>
      <c r="C45" s="11">
        <v>3000</v>
      </c>
      <c r="D45" s="11" t="s">
        <v>12</v>
      </c>
      <c r="E45" s="21">
        <v>259.8</v>
      </c>
      <c r="F45" s="21">
        <v>262</v>
      </c>
      <c r="G45" s="21">
        <v>264</v>
      </c>
      <c r="H45" s="2">
        <f t="shared" ref="H45" si="104">(IF(D45="SELL",E45-F45,IF(D45="BUY",F45-E45)))*C45</f>
        <v>6599.9999999999654</v>
      </c>
      <c r="I45" s="2">
        <f>C45*2</f>
        <v>6000</v>
      </c>
      <c r="J45" s="2">
        <f t="shared" ref="J45" si="105">(I45+H45)/C45</f>
        <v>4.1999999999999886</v>
      </c>
      <c r="K45" s="3">
        <f t="shared" ref="K45" si="106">J45*C45</f>
        <v>12599.999999999965</v>
      </c>
    </row>
    <row r="46" spans="1:11" ht="16.5" customHeight="1">
      <c r="A46" s="14">
        <v>44153</v>
      </c>
      <c r="B46" s="11" t="s">
        <v>335</v>
      </c>
      <c r="C46" s="11">
        <v>1000</v>
      </c>
      <c r="D46" s="11" t="s">
        <v>12</v>
      </c>
      <c r="E46" s="21">
        <v>1274</v>
      </c>
      <c r="F46" s="21">
        <v>1282</v>
      </c>
      <c r="G46" s="21">
        <v>0</v>
      </c>
      <c r="H46" s="2">
        <f t="shared" ref="H46" si="107">(IF(D46="SELL",E46-F46,IF(D46="BUY",F46-E46)))*C46</f>
        <v>8000</v>
      </c>
      <c r="I46" s="2">
        <v>0</v>
      </c>
      <c r="J46" s="2">
        <f t="shared" ref="J46" si="108">(I46+H46)/C46</f>
        <v>8</v>
      </c>
      <c r="K46" s="3">
        <f t="shared" ref="K46" si="109">J46*C46</f>
        <v>8000</v>
      </c>
    </row>
    <row r="47" spans="1:11" ht="16.5" customHeight="1">
      <c r="A47" s="14">
        <v>44152</v>
      </c>
      <c r="B47" s="11" t="s">
        <v>380</v>
      </c>
      <c r="C47" s="11">
        <v>1000</v>
      </c>
      <c r="D47" s="11" t="s">
        <v>12</v>
      </c>
      <c r="E47" s="21">
        <v>683</v>
      </c>
      <c r="F47" s="21">
        <v>679</v>
      </c>
      <c r="G47" s="21">
        <v>0</v>
      </c>
      <c r="H47" s="2">
        <f t="shared" ref="H47" si="110">(IF(D47="SELL",E47-F47,IF(D47="BUY",F47-E47)))*C47</f>
        <v>-4000</v>
      </c>
      <c r="I47" s="2">
        <v>0</v>
      </c>
      <c r="J47" s="2">
        <f t="shared" ref="J47" si="111">(I47+H47)/C47</f>
        <v>-4</v>
      </c>
      <c r="K47" s="3">
        <f t="shared" ref="K47" si="112">J47*C47</f>
        <v>-4000</v>
      </c>
    </row>
    <row r="48" spans="1:11" ht="16.5" customHeight="1">
      <c r="A48" s="14">
        <v>44152</v>
      </c>
      <c r="B48" s="11" t="s">
        <v>174</v>
      </c>
      <c r="C48" s="11">
        <v>1800</v>
      </c>
      <c r="D48" s="11" t="s">
        <v>12</v>
      </c>
      <c r="E48" s="21">
        <v>397</v>
      </c>
      <c r="F48" s="21">
        <v>402</v>
      </c>
      <c r="G48" s="21">
        <v>405</v>
      </c>
      <c r="H48" s="2">
        <f t="shared" ref="H48" si="113">(IF(D48="SELL",E48-F48,IF(D48="BUY",F48-E48)))*C48</f>
        <v>9000</v>
      </c>
      <c r="I48" s="2">
        <f>C48*3</f>
        <v>5400</v>
      </c>
      <c r="J48" s="2">
        <f t="shared" ref="J48" si="114">(I48+H48)/C48</f>
        <v>8</v>
      </c>
      <c r="K48" s="3">
        <f t="shared" ref="K48" si="115">J48*C48</f>
        <v>14400</v>
      </c>
    </row>
    <row r="49" spans="1:11" ht="16.5" customHeight="1">
      <c r="A49" s="14">
        <v>44147</v>
      </c>
      <c r="B49" s="11" t="s">
        <v>370</v>
      </c>
      <c r="C49" s="11">
        <v>1500</v>
      </c>
      <c r="D49" s="11" t="s">
        <v>12</v>
      </c>
      <c r="E49" s="21">
        <v>497</v>
      </c>
      <c r="F49" s="21">
        <v>503</v>
      </c>
      <c r="G49" s="21">
        <v>0</v>
      </c>
      <c r="H49" s="2">
        <f t="shared" ref="H49" si="116">(IF(D49="SELL",E49-F49,IF(D49="BUY",F49-E49)))*C49</f>
        <v>9000</v>
      </c>
      <c r="I49" s="2">
        <v>0</v>
      </c>
      <c r="J49" s="2">
        <f t="shared" ref="J49" si="117">(I49+H49)/C49</f>
        <v>6</v>
      </c>
      <c r="K49" s="3">
        <f t="shared" ref="K49" si="118">J49*C49</f>
        <v>9000</v>
      </c>
    </row>
    <row r="50" spans="1:11" ht="16.5" customHeight="1">
      <c r="A50" s="14">
        <v>44147</v>
      </c>
      <c r="B50" s="11" t="s">
        <v>381</v>
      </c>
      <c r="C50" s="11">
        <v>1100</v>
      </c>
      <c r="D50" s="11" t="s">
        <v>12</v>
      </c>
      <c r="E50" s="21">
        <v>647</v>
      </c>
      <c r="F50" s="21">
        <v>653</v>
      </c>
      <c r="G50" s="21">
        <v>0</v>
      </c>
      <c r="H50" s="2">
        <f t="shared" ref="H50" si="119">(IF(D50="SELL",E50-F50,IF(D50="BUY",F50-E50)))*C50</f>
        <v>6600</v>
      </c>
      <c r="I50" s="2">
        <v>0</v>
      </c>
      <c r="J50" s="2">
        <f t="shared" ref="J50" si="120">(I50+H50)/C50</f>
        <v>6</v>
      </c>
      <c r="K50" s="3">
        <f t="shared" ref="K50" si="121">J50*C50</f>
        <v>6600</v>
      </c>
    </row>
    <row r="51" spans="1:11" ht="16.5" customHeight="1">
      <c r="A51" s="14">
        <v>44146</v>
      </c>
      <c r="B51" s="11" t="s">
        <v>48</v>
      </c>
      <c r="C51" s="11">
        <v>950</v>
      </c>
      <c r="D51" s="11" t="s">
        <v>12</v>
      </c>
      <c r="E51" s="21">
        <v>792</v>
      </c>
      <c r="F51" s="21">
        <v>797</v>
      </c>
      <c r="G51" s="21">
        <v>0</v>
      </c>
      <c r="H51" s="2">
        <f t="shared" ref="H51" si="122">(IF(D51="SELL",E51-F51,IF(D51="BUY",F51-E51)))*C51</f>
        <v>4750</v>
      </c>
      <c r="I51" s="2">
        <v>0</v>
      </c>
      <c r="J51" s="2">
        <f t="shared" ref="J51" si="123">(I51+H51)/C51</f>
        <v>5</v>
      </c>
      <c r="K51" s="3">
        <f t="shared" ref="K51" si="124">J51*C51</f>
        <v>4750</v>
      </c>
    </row>
    <row r="52" spans="1:11" ht="16.5" customHeight="1">
      <c r="A52" s="14">
        <v>44146</v>
      </c>
      <c r="B52" s="11" t="s">
        <v>146</v>
      </c>
      <c r="C52" s="11">
        <v>2300</v>
      </c>
      <c r="D52" s="11" t="s">
        <v>13</v>
      </c>
      <c r="E52" s="21">
        <v>413</v>
      </c>
      <c r="F52" s="21">
        <v>415</v>
      </c>
      <c r="G52" s="21">
        <v>0</v>
      </c>
      <c r="H52" s="2">
        <f t="shared" ref="H52" si="125">(IF(D52="SELL",E52-F52,IF(D52="BUY",F52-E52)))*C52</f>
        <v>-4600</v>
      </c>
      <c r="I52" s="2">
        <v>0</v>
      </c>
      <c r="J52" s="2">
        <f t="shared" ref="J52" si="126">(I52+H52)/C52</f>
        <v>-2</v>
      </c>
      <c r="K52" s="3">
        <f t="shared" ref="K52" si="127">J52*C52</f>
        <v>-4600</v>
      </c>
    </row>
    <row r="53" spans="1:11" ht="16.5" customHeight="1">
      <c r="A53" s="14">
        <v>44146</v>
      </c>
      <c r="B53" s="11" t="s">
        <v>62</v>
      </c>
      <c r="C53" s="11">
        <v>3000</v>
      </c>
      <c r="D53" s="11" t="s">
        <v>13</v>
      </c>
      <c r="E53" s="21">
        <v>253</v>
      </c>
      <c r="F53" s="21">
        <v>255</v>
      </c>
      <c r="G53" s="21">
        <v>0</v>
      </c>
      <c r="H53" s="2">
        <f t="shared" ref="H53" si="128">(IF(D53="SELL",E53-F53,IF(D53="BUY",F53-E53)))*C53</f>
        <v>-6000</v>
      </c>
      <c r="I53" s="2">
        <v>0</v>
      </c>
      <c r="J53" s="2">
        <f t="shared" ref="J53" si="129">(I53+H53)/C53</f>
        <v>-2</v>
      </c>
      <c r="K53" s="3">
        <f t="shared" ref="K53" si="130">J53*C53</f>
        <v>-6000</v>
      </c>
    </row>
    <row r="54" spans="1:11" ht="16.5" customHeight="1">
      <c r="A54" s="14">
        <v>44145</v>
      </c>
      <c r="B54" s="11" t="s">
        <v>381</v>
      </c>
      <c r="C54" s="11">
        <v>1100</v>
      </c>
      <c r="D54" s="11" t="s">
        <v>12</v>
      </c>
      <c r="E54" s="21">
        <v>645.5</v>
      </c>
      <c r="F54" s="21">
        <v>651</v>
      </c>
      <c r="G54" s="21">
        <v>0</v>
      </c>
      <c r="H54" s="2">
        <f t="shared" ref="H54" si="131">(IF(D54="SELL",E54-F54,IF(D54="BUY",F54-E54)))*C54</f>
        <v>6050</v>
      </c>
      <c r="I54" s="2">
        <v>0</v>
      </c>
      <c r="J54" s="2">
        <f t="shared" ref="J54" si="132">(I54+H54)/C54</f>
        <v>5.5</v>
      </c>
      <c r="K54" s="3">
        <f t="shared" ref="K54" si="133">J54*C54</f>
        <v>6050</v>
      </c>
    </row>
    <row r="55" spans="1:11" ht="16.5" customHeight="1">
      <c r="A55" s="14">
        <v>44145</v>
      </c>
      <c r="B55" s="11" t="s">
        <v>53</v>
      </c>
      <c r="C55" s="11">
        <v>250</v>
      </c>
      <c r="D55" s="11" t="s">
        <v>12</v>
      </c>
      <c r="E55" s="21">
        <v>2201</v>
      </c>
      <c r="F55" s="21">
        <v>2230</v>
      </c>
      <c r="G55" s="21">
        <v>0</v>
      </c>
      <c r="H55" s="2">
        <f t="shared" ref="H55" si="134">(IF(D55="SELL",E55-F55,IF(D55="BUY",F55-E55)))*C55</f>
        <v>7250</v>
      </c>
      <c r="I55" s="2">
        <v>0</v>
      </c>
      <c r="J55" s="2">
        <f t="shared" ref="J55" si="135">(I55+H55)/C55</f>
        <v>29</v>
      </c>
      <c r="K55" s="3">
        <f t="shared" ref="K55" si="136">J55*C55</f>
        <v>7250</v>
      </c>
    </row>
    <row r="56" spans="1:11" ht="16.5" customHeight="1">
      <c r="A56" s="14">
        <v>44145</v>
      </c>
      <c r="B56" s="11" t="s">
        <v>62</v>
      </c>
      <c r="C56" s="11">
        <v>3000</v>
      </c>
      <c r="D56" s="11" t="s">
        <v>13</v>
      </c>
      <c r="E56" s="21">
        <v>255</v>
      </c>
      <c r="F56" s="21">
        <v>253</v>
      </c>
      <c r="G56" s="21">
        <v>250</v>
      </c>
      <c r="H56" s="2">
        <f t="shared" ref="H56" si="137">(IF(D56="SELL",E56-F56,IF(D56="BUY",F56-E56)))*C56</f>
        <v>6000</v>
      </c>
      <c r="I56" s="2">
        <f>C56*3</f>
        <v>9000</v>
      </c>
      <c r="J56" s="2">
        <f t="shared" ref="J56" si="138">(I56+H56)/C56</f>
        <v>5</v>
      </c>
      <c r="K56" s="3">
        <f t="shared" ref="K56" si="139">J56*C56</f>
        <v>15000</v>
      </c>
    </row>
    <row r="57" spans="1:11" ht="16.5" customHeight="1">
      <c r="A57" s="14">
        <v>44144</v>
      </c>
      <c r="B57" s="11" t="s">
        <v>146</v>
      </c>
      <c r="C57" s="11">
        <v>2300</v>
      </c>
      <c r="D57" s="11" t="s">
        <v>12</v>
      </c>
      <c r="E57" s="21">
        <v>415.2</v>
      </c>
      <c r="F57" s="21">
        <v>418.3</v>
      </c>
      <c r="G57" s="21">
        <v>417</v>
      </c>
      <c r="H57" s="2">
        <f t="shared" ref="H57" si="140">(IF(D57="SELL",E57-F57,IF(D57="BUY",F57-E57)))*C57</f>
        <v>7130.0000000000528</v>
      </c>
      <c r="I57" s="2">
        <f>C57*4.5</f>
        <v>10350</v>
      </c>
      <c r="J57" s="2">
        <f t="shared" ref="J57" si="141">(I57+H57)/C57</f>
        <v>7.6000000000000218</v>
      </c>
      <c r="K57" s="3">
        <f t="shared" ref="K57" si="142">J57*C57</f>
        <v>17480.000000000051</v>
      </c>
    </row>
    <row r="58" spans="1:11" ht="16.5" customHeight="1">
      <c r="A58" s="14">
        <v>44144</v>
      </c>
      <c r="B58" s="11" t="s">
        <v>358</v>
      </c>
      <c r="C58" s="11">
        <v>400</v>
      </c>
      <c r="D58" s="11" t="s">
        <v>12</v>
      </c>
      <c r="E58" s="21">
        <v>1415</v>
      </c>
      <c r="F58" s="21">
        <v>1430</v>
      </c>
      <c r="G58" s="21">
        <v>1450</v>
      </c>
      <c r="H58" s="2">
        <f t="shared" ref="H58" si="143">(IF(D58="SELL",E58-F58,IF(D58="BUY",F58-E58)))*C58</f>
        <v>6000</v>
      </c>
      <c r="I58" s="2">
        <f>C58*20</f>
        <v>8000</v>
      </c>
      <c r="J58" s="2">
        <f t="shared" ref="J58" si="144">(I58+H58)/C58</f>
        <v>35</v>
      </c>
      <c r="K58" s="3">
        <f t="shared" ref="K58" si="145">J58*C58</f>
        <v>14000</v>
      </c>
    </row>
    <row r="59" spans="1:11" ht="16.5" customHeight="1">
      <c r="A59" s="14">
        <v>44144</v>
      </c>
      <c r="B59" s="11" t="s">
        <v>321</v>
      </c>
      <c r="C59" s="11">
        <v>3000</v>
      </c>
      <c r="D59" s="11" t="s">
        <v>12</v>
      </c>
      <c r="E59" s="21">
        <v>226.5</v>
      </c>
      <c r="F59" s="21">
        <v>228.5</v>
      </c>
      <c r="G59" s="21">
        <v>233</v>
      </c>
      <c r="H59" s="2">
        <f t="shared" ref="H59" si="146">(IF(D59="SELL",E59-F59,IF(D59="BUY",F59-E59)))*C59</f>
        <v>6000</v>
      </c>
      <c r="I59" s="2">
        <f>C59*4.5</f>
        <v>13500</v>
      </c>
      <c r="J59" s="2">
        <f t="shared" ref="J59" si="147">(I59+H59)/C59</f>
        <v>6.5</v>
      </c>
      <c r="K59" s="3">
        <f t="shared" ref="K59" si="148">J59*C59</f>
        <v>19500</v>
      </c>
    </row>
    <row r="60" spans="1:11" ht="16.5" customHeight="1">
      <c r="A60" s="14">
        <v>44141</v>
      </c>
      <c r="B60" s="11" t="s">
        <v>146</v>
      </c>
      <c r="C60" s="11">
        <v>2300</v>
      </c>
      <c r="D60" s="11" t="s">
        <v>12</v>
      </c>
      <c r="E60" s="21">
        <v>410.5</v>
      </c>
      <c r="F60" s="21">
        <v>412.5</v>
      </c>
      <c r="G60" s="21">
        <v>417</v>
      </c>
      <c r="H60" s="2">
        <f t="shared" ref="H60" si="149">(IF(D60="SELL",E60-F60,IF(D60="BUY",F60-E60)))*C60</f>
        <v>4600</v>
      </c>
      <c r="I60" s="2">
        <f>C60*4.5</f>
        <v>10350</v>
      </c>
      <c r="J60" s="2">
        <f t="shared" ref="J60" si="150">(I60+H60)/C60</f>
        <v>6.5</v>
      </c>
      <c r="K60" s="3">
        <f t="shared" ref="K60" si="151">J60*C60</f>
        <v>14950</v>
      </c>
    </row>
    <row r="61" spans="1:11" ht="16.5" customHeight="1">
      <c r="A61" s="14">
        <v>44141</v>
      </c>
      <c r="B61" s="11" t="s">
        <v>48</v>
      </c>
      <c r="C61" s="11">
        <v>950</v>
      </c>
      <c r="D61" s="11" t="s">
        <v>12</v>
      </c>
      <c r="E61" s="21">
        <v>797</v>
      </c>
      <c r="F61" s="21">
        <v>798</v>
      </c>
      <c r="G61" s="21">
        <v>0</v>
      </c>
      <c r="H61" s="2">
        <f t="shared" ref="H61" si="152">(IF(D61="SELL",E61-F61,IF(D61="BUY",F61-E61)))*C61</f>
        <v>950</v>
      </c>
      <c r="I61" s="2">
        <v>0</v>
      </c>
      <c r="J61" s="2">
        <f t="shared" ref="J61" si="153">(I61+H61)/C61</f>
        <v>1</v>
      </c>
      <c r="K61" s="3">
        <f t="shared" ref="K61" si="154">J61*C61</f>
        <v>950</v>
      </c>
    </row>
    <row r="62" spans="1:11" ht="16.5" customHeight="1">
      <c r="A62" s="14">
        <v>44141</v>
      </c>
      <c r="B62" s="11" t="s">
        <v>332</v>
      </c>
      <c r="C62" s="11">
        <v>1500</v>
      </c>
      <c r="D62" s="11" t="s">
        <v>13</v>
      </c>
      <c r="E62" s="21">
        <v>422</v>
      </c>
      <c r="F62" s="21">
        <v>418</v>
      </c>
      <c r="G62" s="21">
        <v>0</v>
      </c>
      <c r="H62" s="2">
        <f t="shared" ref="H62" si="155">(IF(D62="SELL",E62-F62,IF(D62="BUY",F62-E62)))*C62</f>
        <v>6000</v>
      </c>
      <c r="I62" s="2">
        <v>0</v>
      </c>
      <c r="J62" s="2">
        <f t="shared" ref="J62" si="156">(I62+H62)/C62</f>
        <v>4</v>
      </c>
      <c r="K62" s="3">
        <f t="shared" ref="K62" si="157">J62*C62</f>
        <v>6000</v>
      </c>
    </row>
    <row r="63" spans="1:11" ht="16.5" customHeight="1">
      <c r="A63" s="14">
        <v>44141</v>
      </c>
      <c r="B63" s="11" t="s">
        <v>321</v>
      </c>
      <c r="C63" s="11">
        <v>3000</v>
      </c>
      <c r="D63" s="11" t="s">
        <v>13</v>
      </c>
      <c r="E63" s="21">
        <v>225.2</v>
      </c>
      <c r="F63" s="21">
        <v>227.2</v>
      </c>
      <c r="G63" s="21">
        <v>0</v>
      </c>
      <c r="H63" s="2">
        <f t="shared" ref="H63" si="158">(IF(D63="SELL",E63-F63,IF(D63="BUY",F63-E63)))*C63</f>
        <v>-6000</v>
      </c>
      <c r="I63" s="2">
        <v>0</v>
      </c>
      <c r="J63" s="2">
        <f t="shared" ref="J63" si="159">(I63+H63)/C63</f>
        <v>-2</v>
      </c>
      <c r="K63" s="3">
        <f t="shared" ref="K63" si="160">J63*C63</f>
        <v>-6000</v>
      </c>
    </row>
    <row r="64" spans="1:11" ht="16.5" customHeight="1">
      <c r="A64" s="14">
        <v>44140</v>
      </c>
      <c r="B64" s="11" t="s">
        <v>209</v>
      </c>
      <c r="C64" s="11">
        <v>700</v>
      </c>
      <c r="D64" s="11" t="s">
        <v>13</v>
      </c>
      <c r="E64" s="21">
        <v>649</v>
      </c>
      <c r="F64" s="21">
        <v>640</v>
      </c>
      <c r="G64" s="21">
        <v>0</v>
      </c>
      <c r="H64" s="2">
        <f t="shared" ref="H64" si="161">(IF(D64="SELL",E64-F64,IF(D64="BUY",F64-E64)))*C64</f>
        <v>6300</v>
      </c>
      <c r="I64" s="2">
        <v>0</v>
      </c>
      <c r="J64" s="2">
        <f t="shared" ref="J64" si="162">(I64+H64)/C64</f>
        <v>9</v>
      </c>
      <c r="K64" s="3">
        <f t="shared" ref="K64" si="163">J64*C64</f>
        <v>6300</v>
      </c>
    </row>
    <row r="65" spans="1:11" ht="16.5" customHeight="1">
      <c r="A65" s="14">
        <v>44140</v>
      </c>
      <c r="B65" s="11" t="s">
        <v>57</v>
      </c>
      <c r="C65" s="11">
        <v>125</v>
      </c>
      <c r="D65" s="11" t="s">
        <v>13</v>
      </c>
      <c r="E65" s="21">
        <v>4840</v>
      </c>
      <c r="F65" s="21">
        <v>4880</v>
      </c>
      <c r="G65" s="21">
        <v>0</v>
      </c>
      <c r="H65" s="2">
        <f t="shared" ref="H65" si="164">(IF(D65="SELL",E65-F65,IF(D65="BUY",F65-E65)))*C65</f>
        <v>-5000</v>
      </c>
      <c r="I65" s="2">
        <v>0</v>
      </c>
      <c r="J65" s="2">
        <f t="shared" ref="J65" si="165">(I65+H65)/C65</f>
        <v>-40</v>
      </c>
      <c r="K65" s="3">
        <f t="shared" ref="K65" si="166">J65*C65</f>
        <v>-5000</v>
      </c>
    </row>
    <row r="66" spans="1:11" ht="16.5" customHeight="1">
      <c r="A66" s="14">
        <v>44140</v>
      </c>
      <c r="B66" s="11" t="s">
        <v>381</v>
      </c>
      <c r="C66" s="11">
        <v>1100</v>
      </c>
      <c r="D66" s="11" t="s">
        <v>13</v>
      </c>
      <c r="E66" s="21">
        <v>646</v>
      </c>
      <c r="F66" s="21">
        <v>650</v>
      </c>
      <c r="G66" s="21">
        <v>0</v>
      </c>
      <c r="H66" s="2">
        <f t="shared" ref="H66" si="167">(IF(D66="SELL",E66-F66,IF(D66="BUY",F66-E66)))*C66</f>
        <v>-4400</v>
      </c>
      <c r="I66" s="2">
        <v>0</v>
      </c>
      <c r="J66" s="2">
        <f t="shared" ref="J66" si="168">(I66+H66)/C66</f>
        <v>-4</v>
      </c>
      <c r="K66" s="3">
        <f t="shared" ref="K66" si="169">J66*C66</f>
        <v>-4400</v>
      </c>
    </row>
    <row r="67" spans="1:11" ht="16.5" customHeight="1">
      <c r="A67" s="14">
        <v>44139</v>
      </c>
      <c r="B67" s="11" t="s">
        <v>299</v>
      </c>
      <c r="C67" s="11">
        <v>1400</v>
      </c>
      <c r="D67" s="11" t="s">
        <v>13</v>
      </c>
      <c r="E67" s="21">
        <v>468</v>
      </c>
      <c r="F67" s="21">
        <v>464</v>
      </c>
      <c r="G67" s="21">
        <v>0</v>
      </c>
      <c r="H67" s="2">
        <f t="shared" ref="H67" si="170">(IF(D67="SELL",E67-F67,IF(D67="BUY",F67-E67)))*C67</f>
        <v>5600</v>
      </c>
      <c r="I67" s="2">
        <v>0</v>
      </c>
      <c r="J67" s="2">
        <f t="shared" ref="J67" si="171">(I67+H67)/C67</f>
        <v>4</v>
      </c>
      <c r="K67" s="3">
        <f t="shared" ref="K67" si="172">J67*C67</f>
        <v>5600</v>
      </c>
    </row>
    <row r="68" spans="1:11" ht="16.5" customHeight="1">
      <c r="A68" s="14">
        <v>44139</v>
      </c>
      <c r="B68" s="11" t="s">
        <v>358</v>
      </c>
      <c r="C68" s="11">
        <v>400</v>
      </c>
      <c r="D68" s="11" t="s">
        <v>13</v>
      </c>
      <c r="E68" s="21">
        <v>1365</v>
      </c>
      <c r="F68" s="21">
        <v>1380</v>
      </c>
      <c r="G68" s="21">
        <v>0</v>
      </c>
      <c r="H68" s="2">
        <f t="shared" ref="H68" si="173">(IF(D68="SELL",E68-F68,IF(D68="BUY",F68-E68)))*C68</f>
        <v>-6000</v>
      </c>
      <c r="I68" s="2">
        <v>0</v>
      </c>
      <c r="J68" s="2">
        <f t="shared" ref="J68" si="174">(I68+H68)/C68</f>
        <v>-15</v>
      </c>
      <c r="K68" s="3">
        <f t="shared" ref="K68" si="175">J68*C68</f>
        <v>-6000</v>
      </c>
    </row>
    <row r="69" spans="1:11" ht="16.5" customHeight="1">
      <c r="A69" s="14">
        <v>44139</v>
      </c>
      <c r="B69" s="11" t="s">
        <v>31</v>
      </c>
      <c r="C69" s="11">
        <v>3300</v>
      </c>
      <c r="D69" s="11" t="s">
        <v>12</v>
      </c>
      <c r="E69" s="21">
        <v>163</v>
      </c>
      <c r="F69" s="21">
        <v>165</v>
      </c>
      <c r="G69" s="21">
        <v>0</v>
      </c>
      <c r="H69" s="2">
        <f t="shared" ref="H69" si="176">(IF(D69="SELL",E69-F69,IF(D69="BUY",F69-E69)))*C69</f>
        <v>6600</v>
      </c>
      <c r="I69" s="2">
        <v>0</v>
      </c>
      <c r="J69" s="2">
        <f t="shared" ref="J69" si="177">(I69+H69)/C69</f>
        <v>2</v>
      </c>
      <c r="K69" s="3">
        <f t="shared" ref="K69" si="178">J69*C69</f>
        <v>6600</v>
      </c>
    </row>
    <row r="70" spans="1:11" ht="16.5" customHeight="1">
      <c r="A70" s="14">
        <v>44138</v>
      </c>
      <c r="B70" s="11" t="s">
        <v>299</v>
      </c>
      <c r="C70" s="11">
        <v>1400</v>
      </c>
      <c r="D70" s="11" t="s">
        <v>13</v>
      </c>
      <c r="E70" s="21">
        <v>468</v>
      </c>
      <c r="F70" s="21">
        <v>464</v>
      </c>
      <c r="G70" s="21">
        <v>460</v>
      </c>
      <c r="H70" s="2">
        <f t="shared" ref="H70" si="179">(IF(D70="SELL",E70-F70,IF(D70="BUY",F70-E70)))*C70</f>
        <v>5600</v>
      </c>
      <c r="I70" s="2">
        <f>C70*4</f>
        <v>5600</v>
      </c>
      <c r="J70" s="2">
        <f t="shared" ref="J70" si="180">(I70+H70)/C70</f>
        <v>8</v>
      </c>
      <c r="K70" s="3">
        <f t="shared" ref="K70" si="181">J70*C70</f>
        <v>11200</v>
      </c>
    </row>
    <row r="71" spans="1:11" ht="16.5" customHeight="1">
      <c r="A71" s="14">
        <v>44138</v>
      </c>
      <c r="B71" s="11" t="s">
        <v>370</v>
      </c>
      <c r="C71" s="11">
        <v>1500</v>
      </c>
      <c r="D71" s="11" t="s">
        <v>13</v>
      </c>
      <c r="E71" s="21">
        <v>459.6</v>
      </c>
      <c r="F71" s="21">
        <v>455.6</v>
      </c>
      <c r="G71" s="21">
        <v>0</v>
      </c>
      <c r="H71" s="2">
        <f t="shared" ref="H71" si="182">(IF(D71="SELL",E71-F71,IF(D71="BUY",F71-E71)))*C71</f>
        <v>6000</v>
      </c>
      <c r="I71" s="2">
        <v>0</v>
      </c>
      <c r="J71" s="2">
        <f t="shared" ref="J71" si="183">(I71+H71)/C71</f>
        <v>4</v>
      </c>
      <c r="K71" s="3">
        <f t="shared" ref="K71" si="184">J71*C71</f>
        <v>6000</v>
      </c>
    </row>
    <row r="72" spans="1:11" ht="15.75" customHeight="1">
      <c r="A72" s="14">
        <v>44137</v>
      </c>
      <c r="B72" s="11" t="s">
        <v>321</v>
      </c>
      <c r="C72" s="11">
        <v>3000</v>
      </c>
      <c r="D72" s="11" t="s">
        <v>12</v>
      </c>
      <c r="E72" s="21">
        <v>228.5</v>
      </c>
      <c r="F72" s="21">
        <v>226.5</v>
      </c>
      <c r="G72" s="21">
        <v>0</v>
      </c>
      <c r="H72" s="2">
        <f t="shared" ref="H72" si="185">(IF(D72="SELL",E72-F72,IF(D72="BUY",F72-E72)))*C72</f>
        <v>-6000</v>
      </c>
      <c r="I72" s="2">
        <v>0</v>
      </c>
      <c r="J72" s="2">
        <f t="shared" ref="J72" si="186">(I72+H72)/C72</f>
        <v>-2</v>
      </c>
      <c r="K72" s="3">
        <f t="shared" ref="K72" si="187">J72*C72</f>
        <v>-6000</v>
      </c>
    </row>
    <row r="73" spans="1:11" ht="16.5" customHeight="1">
      <c r="A73" s="14">
        <v>44137</v>
      </c>
      <c r="B73" s="11" t="s">
        <v>31</v>
      </c>
      <c r="C73" s="11">
        <v>3300</v>
      </c>
      <c r="D73" s="11" t="s">
        <v>13</v>
      </c>
      <c r="E73" s="21">
        <v>160</v>
      </c>
      <c r="F73" s="21">
        <v>162</v>
      </c>
      <c r="G73" s="21">
        <v>0</v>
      </c>
      <c r="H73" s="2">
        <f t="shared" ref="H73" si="188">(IF(D73="SELL",E73-F73,IF(D73="BUY",F73-E73)))*C73</f>
        <v>-6600</v>
      </c>
      <c r="I73" s="2">
        <v>0</v>
      </c>
      <c r="J73" s="2">
        <f t="shared" ref="J73" si="189">(I73+H73)/C73</f>
        <v>-2</v>
      </c>
      <c r="K73" s="3">
        <f t="shared" ref="K73" si="190">J73*C73</f>
        <v>-6600</v>
      </c>
    </row>
    <row r="74" spans="1:11" ht="16.5" customHeight="1">
      <c r="A74" s="14">
        <v>44134</v>
      </c>
      <c r="B74" s="11" t="s">
        <v>358</v>
      </c>
      <c r="C74" s="11">
        <v>400</v>
      </c>
      <c r="D74" s="11" t="s">
        <v>13</v>
      </c>
      <c r="E74" s="21">
        <v>1356</v>
      </c>
      <c r="F74" s="21">
        <v>1341</v>
      </c>
      <c r="G74" s="21">
        <v>0</v>
      </c>
      <c r="H74" s="2">
        <f t="shared" ref="H74" si="191">(IF(D74="SELL",E74-F74,IF(D74="BUY",F74-E74)))*C74</f>
        <v>6000</v>
      </c>
      <c r="I74" s="2">
        <v>0</v>
      </c>
      <c r="J74" s="2">
        <f t="shared" ref="J74" si="192">(I74+H74)/C74</f>
        <v>15</v>
      </c>
      <c r="K74" s="3">
        <f t="shared" ref="K74" si="193">J74*C74</f>
        <v>6000</v>
      </c>
    </row>
    <row r="75" spans="1:11" ht="16.5" customHeight="1">
      <c r="A75" s="14">
        <v>44134</v>
      </c>
      <c r="B75" s="11" t="s">
        <v>299</v>
      </c>
      <c r="C75" s="11">
        <v>1400</v>
      </c>
      <c r="D75" s="11" t="s">
        <v>13</v>
      </c>
      <c r="E75" s="21">
        <v>445</v>
      </c>
      <c r="F75" s="21">
        <v>449</v>
      </c>
      <c r="G75" s="21">
        <v>0</v>
      </c>
      <c r="H75" s="2">
        <f t="shared" ref="H75" si="194">(IF(D75="SELL",E75-F75,IF(D75="BUY",F75-E75)))*C75</f>
        <v>-5600</v>
      </c>
      <c r="I75" s="2">
        <v>0</v>
      </c>
      <c r="J75" s="2">
        <f t="shared" ref="J75" si="195">(I75+H75)/C75</f>
        <v>-4</v>
      </c>
      <c r="K75" s="3">
        <f t="shared" ref="K75" si="196">J75*C75</f>
        <v>-5600</v>
      </c>
    </row>
    <row r="76" spans="1:11" ht="16.5" customHeight="1">
      <c r="A76" s="14">
        <v>44133</v>
      </c>
      <c r="B76" s="11" t="s">
        <v>48</v>
      </c>
      <c r="C76" s="11">
        <v>950</v>
      </c>
      <c r="D76" s="11" t="s">
        <v>12</v>
      </c>
      <c r="E76" s="21">
        <v>767.5</v>
      </c>
      <c r="F76" s="21">
        <v>773.5</v>
      </c>
      <c r="G76" s="21">
        <v>0</v>
      </c>
      <c r="H76" s="2">
        <f t="shared" ref="H76" si="197">(IF(D76="SELL",E76-F76,IF(D76="BUY",F76-E76)))*C76</f>
        <v>5700</v>
      </c>
      <c r="I76" s="2">
        <v>0</v>
      </c>
      <c r="J76" s="2">
        <f t="shared" ref="J76" si="198">(I76+H76)/C76</f>
        <v>6</v>
      </c>
      <c r="K76" s="3">
        <f t="shared" ref="K76" si="199">J76*C76</f>
        <v>5700</v>
      </c>
    </row>
    <row r="77" spans="1:11" ht="16.5" customHeight="1">
      <c r="A77" s="14">
        <v>44133</v>
      </c>
      <c r="B77" s="11" t="s">
        <v>321</v>
      </c>
      <c r="C77" s="11">
        <v>3000</v>
      </c>
      <c r="D77" s="11" t="s">
        <v>12</v>
      </c>
      <c r="E77" s="21">
        <v>226.5</v>
      </c>
      <c r="F77" s="21">
        <v>229.5</v>
      </c>
      <c r="G77" s="21">
        <v>0</v>
      </c>
      <c r="H77" s="2">
        <f t="shared" ref="H77" si="200">(IF(D77="SELL",E77-F77,IF(D77="BUY",F77-E77)))*C77</f>
        <v>9000</v>
      </c>
      <c r="I77" s="2">
        <v>0</v>
      </c>
      <c r="J77" s="2">
        <f t="shared" ref="J77" si="201">(I77+H77)/C77</f>
        <v>3</v>
      </c>
      <c r="K77" s="3">
        <f t="shared" ref="K77" si="202">J77*C77</f>
        <v>9000</v>
      </c>
    </row>
    <row r="78" spans="1:11" ht="16.5" customHeight="1">
      <c r="A78" s="14">
        <v>44133</v>
      </c>
      <c r="B78" s="11" t="s">
        <v>62</v>
      </c>
      <c r="C78" s="11">
        <v>3000</v>
      </c>
      <c r="D78" s="11" t="s">
        <v>12</v>
      </c>
      <c r="E78" s="21">
        <v>252</v>
      </c>
      <c r="F78" s="21">
        <v>254</v>
      </c>
      <c r="G78" s="21">
        <v>0</v>
      </c>
      <c r="H78" s="2">
        <f t="shared" ref="H78" si="203">(IF(D78="SELL",E78-F78,IF(D78="BUY",F78-E78)))*C78</f>
        <v>6000</v>
      </c>
      <c r="I78" s="2">
        <v>0</v>
      </c>
      <c r="J78" s="2">
        <f t="shared" ref="J78" si="204">(I78+H78)/C78</f>
        <v>2</v>
      </c>
      <c r="K78" s="3">
        <f t="shared" ref="K78" si="205">J78*C78</f>
        <v>6000</v>
      </c>
    </row>
    <row r="79" spans="1:11" ht="16.5" customHeight="1">
      <c r="A79" s="14">
        <v>44132</v>
      </c>
      <c r="B79" s="11" t="s">
        <v>53</v>
      </c>
      <c r="C79" s="11">
        <v>500</v>
      </c>
      <c r="D79" s="11" t="s">
        <v>13</v>
      </c>
      <c r="E79" s="21">
        <v>2208</v>
      </c>
      <c r="F79" s="21">
        <v>2195</v>
      </c>
      <c r="G79" s="21">
        <v>0</v>
      </c>
      <c r="H79" s="2">
        <f t="shared" ref="H79" si="206">(IF(D79="SELL",E79-F79,IF(D79="BUY",F79-E79)))*C79</f>
        <v>6500</v>
      </c>
      <c r="I79" s="2">
        <v>0</v>
      </c>
      <c r="J79" s="2">
        <f t="shared" ref="J79" si="207">(I79+H79)/C79</f>
        <v>13</v>
      </c>
      <c r="K79" s="3">
        <f t="shared" ref="K79" si="208">J79*C79</f>
        <v>6500</v>
      </c>
    </row>
    <row r="80" spans="1:11" ht="16.5" customHeight="1">
      <c r="A80" s="14">
        <v>44132</v>
      </c>
      <c r="B80" s="11" t="s">
        <v>62</v>
      </c>
      <c r="C80" s="11">
        <v>3000</v>
      </c>
      <c r="D80" s="11" t="s">
        <v>12</v>
      </c>
      <c r="E80" s="21">
        <v>251</v>
      </c>
      <c r="F80" s="21">
        <v>253</v>
      </c>
      <c r="G80" s="21">
        <v>0</v>
      </c>
      <c r="H80" s="2">
        <f t="shared" ref="H80" si="209">(IF(D80="SELL",E80-F80,IF(D80="BUY",F80-E80)))*C80</f>
        <v>6000</v>
      </c>
      <c r="I80" s="2">
        <v>0</v>
      </c>
      <c r="J80" s="2">
        <f t="shared" ref="J80" si="210">(I80+H80)/C80</f>
        <v>2</v>
      </c>
      <c r="K80" s="3">
        <f t="shared" ref="K80" si="211">J80*C80</f>
        <v>6000</v>
      </c>
    </row>
    <row r="81" spans="1:11" ht="16.5" customHeight="1">
      <c r="A81" s="14">
        <v>44132</v>
      </c>
      <c r="B81" s="11" t="s">
        <v>72</v>
      </c>
      <c r="C81" s="11">
        <v>4000</v>
      </c>
      <c r="D81" s="11" t="s">
        <v>12</v>
      </c>
      <c r="E81" s="21">
        <v>171.9</v>
      </c>
      <c r="F81" s="21">
        <v>173</v>
      </c>
      <c r="G81" s="21">
        <v>0</v>
      </c>
      <c r="H81" s="2">
        <f t="shared" ref="H81" si="212">(IF(D81="SELL",E81-F81,IF(D81="BUY",F81-E81)))*C81</f>
        <v>4399.9999999999773</v>
      </c>
      <c r="I81" s="2">
        <v>0</v>
      </c>
      <c r="J81" s="2">
        <f t="shared" ref="J81" si="213">(I81+H81)/C81</f>
        <v>1.0999999999999943</v>
      </c>
      <c r="K81" s="3">
        <f t="shared" ref="K81" si="214">J81*C81</f>
        <v>4399.9999999999773</v>
      </c>
    </row>
    <row r="82" spans="1:11" ht="16.5" customHeight="1">
      <c r="A82" s="14">
        <v>44131</v>
      </c>
      <c r="B82" s="11" t="s">
        <v>31</v>
      </c>
      <c r="C82" s="11">
        <v>3300</v>
      </c>
      <c r="D82" s="11" t="s">
        <v>13</v>
      </c>
      <c r="E82" s="21">
        <v>166.3</v>
      </c>
      <c r="F82" s="21">
        <v>164.7</v>
      </c>
      <c r="G82" s="21">
        <v>0</v>
      </c>
      <c r="H82" s="2">
        <f t="shared" ref="H82" si="215">(IF(D82="SELL",E82-F82,IF(D82="BUY",F82-E82)))*C82</f>
        <v>5280.0000000000746</v>
      </c>
      <c r="I82" s="2">
        <v>0</v>
      </c>
      <c r="J82" s="2">
        <f t="shared" ref="J82" si="216">(I82+H82)/C82</f>
        <v>1.6000000000000225</v>
      </c>
      <c r="K82" s="3">
        <f t="shared" ref="K82" si="217">J82*C82</f>
        <v>5280.0000000000746</v>
      </c>
    </row>
    <row r="83" spans="1:11" ht="16.5" customHeight="1">
      <c r="A83" s="14">
        <v>44131</v>
      </c>
      <c r="B83" s="11" t="s">
        <v>370</v>
      </c>
      <c r="C83" s="11">
        <v>1500</v>
      </c>
      <c r="D83" s="11" t="s">
        <v>12</v>
      </c>
      <c r="E83" s="21">
        <v>475</v>
      </c>
      <c r="F83" s="21">
        <v>471</v>
      </c>
      <c r="G83" s="21">
        <v>0</v>
      </c>
      <c r="H83" s="2">
        <f t="shared" ref="H83" si="218">(IF(D83="SELL",E83-F83,IF(D83="BUY",F83-E83)))*C83</f>
        <v>-6000</v>
      </c>
      <c r="I83" s="2">
        <v>0</v>
      </c>
      <c r="J83" s="2">
        <f t="shared" ref="J83" si="219">(I83+H83)/C83</f>
        <v>-4</v>
      </c>
      <c r="K83" s="3">
        <f t="shared" ref="K83" si="220">J83*C83</f>
        <v>-6000</v>
      </c>
    </row>
    <row r="84" spans="1:11" ht="16.5" customHeight="1">
      <c r="A84" s="14">
        <v>44130</v>
      </c>
      <c r="B84" s="11" t="s">
        <v>72</v>
      </c>
      <c r="C84" s="11">
        <v>4000</v>
      </c>
      <c r="D84" s="11" t="s">
        <v>13</v>
      </c>
      <c r="E84" s="21">
        <v>172</v>
      </c>
      <c r="F84" s="21">
        <v>171</v>
      </c>
      <c r="G84" s="21">
        <v>0</v>
      </c>
      <c r="H84" s="2">
        <f t="shared" ref="H84" si="221">(IF(D84="SELL",E84-F84,IF(D84="BUY",F84-E84)))*C84</f>
        <v>4000</v>
      </c>
      <c r="I84" s="2">
        <v>0</v>
      </c>
      <c r="J84" s="2">
        <f t="shared" ref="J84" si="222">(I84+H84)/C84</f>
        <v>1</v>
      </c>
      <c r="K84" s="3">
        <f t="shared" ref="K84" si="223">J84*C84</f>
        <v>4000</v>
      </c>
    </row>
    <row r="85" spans="1:11" ht="16.5" customHeight="1">
      <c r="A85" s="14">
        <v>44130</v>
      </c>
      <c r="B85" s="11" t="s">
        <v>336</v>
      </c>
      <c r="C85" s="11">
        <v>750</v>
      </c>
      <c r="D85" s="11" t="s">
        <v>12</v>
      </c>
      <c r="E85" s="21">
        <v>1189</v>
      </c>
      <c r="F85" s="21">
        <v>1182</v>
      </c>
      <c r="G85" s="21">
        <v>0</v>
      </c>
      <c r="H85" s="2">
        <f t="shared" ref="H85" si="224">(IF(D85="SELL",E85-F85,IF(D85="BUY",F85-E85)))*C85</f>
        <v>-5250</v>
      </c>
      <c r="I85" s="2">
        <v>0</v>
      </c>
      <c r="J85" s="2">
        <f t="shared" ref="J85" si="225">(I85+H85)/C85</f>
        <v>-7</v>
      </c>
      <c r="K85" s="3">
        <f t="shared" ref="K85" si="226">J85*C85</f>
        <v>-5250</v>
      </c>
    </row>
    <row r="86" spans="1:11" ht="16.5" customHeight="1">
      <c r="A86" s="14">
        <v>44127</v>
      </c>
      <c r="B86" s="11" t="s">
        <v>31</v>
      </c>
      <c r="C86" s="11">
        <v>3300</v>
      </c>
      <c r="D86" s="11" t="s">
        <v>13</v>
      </c>
      <c r="E86" s="21">
        <v>173.4</v>
      </c>
      <c r="F86" s="21">
        <v>171.4</v>
      </c>
      <c r="G86" s="21">
        <v>0</v>
      </c>
      <c r="H86" s="2">
        <f t="shared" ref="H86" si="227">(IF(D86="SELL",E86-F86,IF(D86="BUY",F86-E86)))*C86</f>
        <v>6600</v>
      </c>
      <c r="I86" s="2">
        <v>0</v>
      </c>
      <c r="J86" s="2">
        <f t="shared" ref="J86" si="228">(I86+H86)/C86</f>
        <v>2</v>
      </c>
      <c r="K86" s="3">
        <f t="shared" ref="K86" si="229">J86*C86</f>
        <v>6600</v>
      </c>
    </row>
    <row r="87" spans="1:11" ht="16.5" customHeight="1">
      <c r="A87" s="14">
        <v>44127</v>
      </c>
      <c r="B87" s="11" t="s">
        <v>62</v>
      </c>
      <c r="C87" s="11">
        <v>3000</v>
      </c>
      <c r="D87" s="11" t="s">
        <v>12</v>
      </c>
      <c r="E87" s="21">
        <v>248</v>
      </c>
      <c r="F87" s="21">
        <v>250</v>
      </c>
      <c r="G87" s="21">
        <v>0</v>
      </c>
      <c r="H87" s="2">
        <f t="shared" ref="H87" si="230">(IF(D87="SELL",E87-F87,IF(D87="BUY",F87-E87)))*C87</f>
        <v>6000</v>
      </c>
      <c r="I87" s="2">
        <v>0</v>
      </c>
      <c r="J87" s="2">
        <f t="shared" ref="J87" si="231">(I87+H87)/C87</f>
        <v>2</v>
      </c>
      <c r="K87" s="3">
        <f t="shared" ref="K87" si="232">J87*C87</f>
        <v>6000</v>
      </c>
    </row>
    <row r="88" spans="1:11" ht="16.5" customHeight="1">
      <c r="A88" s="14">
        <v>44126</v>
      </c>
      <c r="B88" s="11" t="s">
        <v>370</v>
      </c>
      <c r="C88" s="11">
        <v>1500</v>
      </c>
      <c r="D88" s="11" t="s">
        <v>13</v>
      </c>
      <c r="E88" s="21">
        <v>464</v>
      </c>
      <c r="F88" s="21">
        <v>463.3</v>
      </c>
      <c r="G88" s="21">
        <v>0</v>
      </c>
      <c r="H88" s="2">
        <f t="shared" ref="H88" si="233">(IF(D88="SELL",E88-F88,IF(D88="BUY",F88-E88)))*C88</f>
        <v>1049.9999999999829</v>
      </c>
      <c r="I88" s="2">
        <v>0</v>
      </c>
      <c r="J88" s="2">
        <f t="shared" ref="J88" si="234">(I88+H88)/C88</f>
        <v>0.69999999999998863</v>
      </c>
      <c r="K88" s="3">
        <f t="shared" ref="K88" si="235">J88*C88</f>
        <v>1049.9999999999829</v>
      </c>
    </row>
    <row r="89" spans="1:11" ht="16.5" customHeight="1">
      <c r="A89" s="14">
        <v>44126</v>
      </c>
      <c r="B89" s="11" t="s">
        <v>58</v>
      </c>
      <c r="C89" s="11">
        <v>1500</v>
      </c>
      <c r="D89" s="11" t="s">
        <v>12</v>
      </c>
      <c r="E89" s="21">
        <v>432.5</v>
      </c>
      <c r="F89" s="21">
        <v>428.5</v>
      </c>
      <c r="G89" s="21">
        <v>0</v>
      </c>
      <c r="H89" s="2">
        <f t="shared" ref="H89" si="236">(IF(D89="SELL",E89-F89,IF(D89="BUY",F89-E89)))*C89</f>
        <v>-6000</v>
      </c>
      <c r="I89" s="2">
        <v>0</v>
      </c>
      <c r="J89" s="2">
        <f t="shared" ref="J89" si="237">(I89+H89)/C89</f>
        <v>-4</v>
      </c>
      <c r="K89" s="3">
        <f t="shared" ref="K89" si="238">J89*C89</f>
        <v>-6000</v>
      </c>
    </row>
    <row r="90" spans="1:11" ht="16.5" customHeight="1">
      <c r="A90" s="14">
        <v>44125</v>
      </c>
      <c r="B90" s="11" t="s">
        <v>58</v>
      </c>
      <c r="C90" s="11">
        <v>1500</v>
      </c>
      <c r="D90" s="11" t="s">
        <v>13</v>
      </c>
      <c r="E90" s="21">
        <v>431</v>
      </c>
      <c r="F90" s="21">
        <v>427</v>
      </c>
      <c r="G90" s="21">
        <v>424</v>
      </c>
      <c r="H90" s="2">
        <f t="shared" ref="H90" si="239">(IF(D90="SELL",E90-F90,IF(D90="BUY",F90-E90)))*C90</f>
        <v>6000</v>
      </c>
      <c r="I90" s="2">
        <f>C90*3</f>
        <v>4500</v>
      </c>
      <c r="J90" s="2">
        <f t="shared" ref="J90" si="240">(I90+H90)/C90</f>
        <v>7</v>
      </c>
      <c r="K90" s="3">
        <f t="shared" ref="K90" si="241">J90*C90</f>
        <v>10500</v>
      </c>
    </row>
    <row r="91" spans="1:11" ht="16.5" customHeight="1">
      <c r="A91" s="14">
        <v>44125</v>
      </c>
      <c r="B91" s="11" t="s">
        <v>72</v>
      </c>
      <c r="C91" s="11">
        <v>4000</v>
      </c>
      <c r="D91" s="11" t="s">
        <v>12</v>
      </c>
      <c r="E91" s="21">
        <v>157.9</v>
      </c>
      <c r="F91" s="21">
        <v>158.9</v>
      </c>
      <c r="G91" s="21">
        <v>160</v>
      </c>
      <c r="H91" s="2">
        <f t="shared" ref="H91" si="242">(IF(D91="SELL",E91-F91,IF(D91="BUY",F91-E91)))*C91</f>
        <v>4000</v>
      </c>
      <c r="I91" s="2">
        <f>C91*1.1</f>
        <v>4400</v>
      </c>
      <c r="J91" s="2">
        <f t="shared" ref="J91" si="243">(I91+H91)/C91</f>
        <v>2.1</v>
      </c>
      <c r="K91" s="3">
        <f t="shared" ref="K91" si="244">J91*C91</f>
        <v>8400</v>
      </c>
    </row>
    <row r="92" spans="1:11" ht="16.5" customHeight="1">
      <c r="A92" s="14">
        <v>44124</v>
      </c>
      <c r="B92" s="11" t="s">
        <v>58</v>
      </c>
      <c r="C92" s="11">
        <v>1500</v>
      </c>
      <c r="D92" s="11" t="s">
        <v>12</v>
      </c>
      <c r="E92" s="21">
        <v>431.5</v>
      </c>
      <c r="F92" s="21">
        <v>431.6</v>
      </c>
      <c r="G92" s="21">
        <v>0</v>
      </c>
      <c r="H92" s="2">
        <f t="shared" ref="H92" si="245">(IF(D92="SELL",E92-F92,IF(D92="BUY",F92-E92)))*C92</f>
        <v>150.00000000003411</v>
      </c>
      <c r="I92" s="2">
        <v>0</v>
      </c>
      <c r="J92" s="2">
        <f t="shared" ref="J92" si="246">(I92+H92)/C92</f>
        <v>0.10000000000002274</v>
      </c>
      <c r="K92" s="3">
        <f t="shared" ref="K92" si="247">J92*C92</f>
        <v>150.00000000003411</v>
      </c>
    </row>
    <row r="93" spans="1:11" ht="16.5" customHeight="1">
      <c r="A93" s="14">
        <v>44124</v>
      </c>
      <c r="B93" s="11" t="s">
        <v>321</v>
      </c>
      <c r="C93" s="11">
        <v>3000</v>
      </c>
      <c r="D93" s="11" t="s">
        <v>12</v>
      </c>
      <c r="E93" s="21">
        <v>220.8</v>
      </c>
      <c r="F93" s="21">
        <v>218.8</v>
      </c>
      <c r="G93" s="21">
        <v>0</v>
      </c>
      <c r="H93" s="2">
        <f t="shared" ref="H93" si="248">(IF(D93="SELL",E93-F93,IF(D93="BUY",F93-E93)))*C93</f>
        <v>-6000</v>
      </c>
      <c r="I93" s="2">
        <v>0</v>
      </c>
      <c r="J93" s="2">
        <f t="shared" ref="J93" si="249">(I93+H93)/C93</f>
        <v>-2</v>
      </c>
      <c r="K93" s="3">
        <f t="shared" ref="K93" si="250">J93*C93</f>
        <v>-6000</v>
      </c>
    </row>
    <row r="94" spans="1:11" ht="16.5" customHeight="1">
      <c r="A94" s="14">
        <v>44124</v>
      </c>
      <c r="B94" s="11" t="s">
        <v>62</v>
      </c>
      <c r="C94" s="11">
        <v>3000</v>
      </c>
      <c r="D94" s="11" t="s">
        <v>12</v>
      </c>
      <c r="E94" s="21">
        <v>250</v>
      </c>
      <c r="F94" s="21">
        <v>248</v>
      </c>
      <c r="G94" s="21">
        <v>0</v>
      </c>
      <c r="H94" s="2">
        <f t="shared" ref="H94" si="251">(IF(D94="SELL",E94-F94,IF(D94="BUY",F94-E94)))*C94</f>
        <v>-6000</v>
      </c>
      <c r="I94" s="2">
        <v>0</v>
      </c>
      <c r="J94" s="2">
        <f t="shared" ref="J94" si="252">(I94+H94)/C94</f>
        <v>-2</v>
      </c>
      <c r="K94" s="3">
        <f t="shared" ref="K94" si="253">J94*C94</f>
        <v>-6000</v>
      </c>
    </row>
    <row r="95" spans="1:11" ht="16.5" customHeight="1">
      <c r="A95" s="14">
        <v>44123</v>
      </c>
      <c r="B95" s="11" t="s">
        <v>58</v>
      </c>
      <c r="C95" s="11">
        <v>1500</v>
      </c>
      <c r="D95" s="11" t="s">
        <v>13</v>
      </c>
      <c r="E95" s="21">
        <v>431.8</v>
      </c>
      <c r="F95" s="21">
        <v>428.8</v>
      </c>
      <c r="G95" s="21">
        <v>0</v>
      </c>
      <c r="H95" s="2">
        <f t="shared" ref="H95" si="254">(IF(D95="SELL",E95-F95,IF(D95="BUY",F95-E95)))*C95</f>
        <v>4500</v>
      </c>
      <c r="I95" s="2">
        <v>0</v>
      </c>
      <c r="J95" s="2">
        <f t="shared" ref="J95" si="255">(I95+H95)/C95</f>
        <v>3</v>
      </c>
      <c r="K95" s="3">
        <f t="shared" ref="K95" si="256">J95*C95</f>
        <v>4500</v>
      </c>
    </row>
    <row r="96" spans="1:11" ht="16.5" customHeight="1">
      <c r="A96" s="14">
        <v>44123</v>
      </c>
      <c r="B96" s="11" t="s">
        <v>62</v>
      </c>
      <c r="C96" s="11">
        <v>3000</v>
      </c>
      <c r="D96" s="11" t="s">
        <v>12</v>
      </c>
      <c r="E96" s="21">
        <v>244.5</v>
      </c>
      <c r="F96" s="21">
        <v>246.5</v>
      </c>
      <c r="G96" s="21">
        <v>249.5</v>
      </c>
      <c r="H96" s="2">
        <f t="shared" ref="H96" si="257">(IF(D96="SELL",E96-F96,IF(D96="BUY",F96-E96)))*C96</f>
        <v>6000</v>
      </c>
      <c r="I96" s="2">
        <f>C96*3</f>
        <v>9000</v>
      </c>
      <c r="J96" s="2">
        <f t="shared" ref="J96" si="258">(I96+H96)/C96</f>
        <v>5</v>
      </c>
      <c r="K96" s="3">
        <f t="shared" ref="K96" si="259">J96*C96</f>
        <v>15000</v>
      </c>
    </row>
    <row r="97" spans="1:11" ht="15.75">
      <c r="A97" s="14">
        <v>44120</v>
      </c>
      <c r="B97" s="11" t="s">
        <v>72</v>
      </c>
      <c r="C97" s="11">
        <v>4000</v>
      </c>
      <c r="D97" s="11" t="s">
        <v>13</v>
      </c>
      <c r="E97" s="21">
        <v>159.5</v>
      </c>
      <c r="F97" s="21">
        <v>161</v>
      </c>
      <c r="G97" s="21">
        <v>0</v>
      </c>
      <c r="H97" s="2">
        <f t="shared" ref="H97" si="260">(IF(D97="SELL",E97-F97,IF(D97="BUY",F97-E97)))*C97</f>
        <v>-6000</v>
      </c>
      <c r="I97" s="2">
        <v>0</v>
      </c>
      <c r="J97" s="2">
        <f t="shared" ref="J97" si="261">(I97+H97)/C97</f>
        <v>-1.5</v>
      </c>
      <c r="K97" s="3">
        <f t="shared" ref="K97" si="262">J97*C97</f>
        <v>-6000</v>
      </c>
    </row>
    <row r="98" spans="1:11" ht="15.75">
      <c r="A98" s="14">
        <v>44120</v>
      </c>
      <c r="B98" s="11" t="s">
        <v>299</v>
      </c>
      <c r="C98" s="11">
        <v>1400</v>
      </c>
      <c r="D98" s="11" t="s">
        <v>13</v>
      </c>
      <c r="E98" s="21">
        <v>466</v>
      </c>
      <c r="F98" s="21">
        <v>462.8</v>
      </c>
      <c r="G98" s="21">
        <v>0</v>
      </c>
      <c r="H98" s="2">
        <f t="shared" ref="H98" si="263">(IF(D98="SELL",E98-F98,IF(D98="BUY",F98-E98)))*C98</f>
        <v>4479.9999999999836</v>
      </c>
      <c r="I98" s="2">
        <v>0</v>
      </c>
      <c r="J98" s="2">
        <f t="shared" ref="J98" si="264">(I98+H98)/C98</f>
        <v>3.1999999999999882</v>
      </c>
      <c r="K98" s="3">
        <f t="shared" ref="K98" si="265">J98*C98</f>
        <v>4479.9999999999836</v>
      </c>
    </row>
    <row r="99" spans="1:11" ht="15.75">
      <c r="A99" s="14">
        <v>44120</v>
      </c>
      <c r="B99" s="11" t="s">
        <v>62</v>
      </c>
      <c r="C99" s="11">
        <v>3000</v>
      </c>
      <c r="D99" s="11" t="s">
        <v>12</v>
      </c>
      <c r="E99" s="21">
        <v>243</v>
      </c>
      <c r="F99" s="21">
        <v>245</v>
      </c>
      <c r="G99" s="21">
        <v>247</v>
      </c>
      <c r="H99" s="2">
        <f t="shared" ref="H99" si="266">(IF(D99="SELL",E99-F99,IF(D99="BUY",F99-E99)))*C99</f>
        <v>6000</v>
      </c>
      <c r="I99" s="2">
        <f>C99*2</f>
        <v>6000</v>
      </c>
      <c r="J99" s="2">
        <f t="shared" ref="J99" si="267">(I99+H99)/C99</f>
        <v>4</v>
      </c>
      <c r="K99" s="3">
        <f t="shared" ref="K99" si="268">J99*C99</f>
        <v>12000</v>
      </c>
    </row>
    <row r="100" spans="1:11" ht="15.75">
      <c r="A100" s="14">
        <v>44119</v>
      </c>
      <c r="B100" s="11" t="s">
        <v>31</v>
      </c>
      <c r="C100" s="11">
        <v>3300</v>
      </c>
      <c r="D100" s="11" t="s">
        <v>12</v>
      </c>
      <c r="E100" s="21">
        <v>156.80000000000001</v>
      </c>
      <c r="F100" s="21">
        <v>159</v>
      </c>
      <c r="G100" s="21">
        <v>161</v>
      </c>
      <c r="H100" s="2">
        <f t="shared" ref="H100" si="269">(IF(D100="SELL",E100-F100,IF(D100="BUY",F100-E100)))*C100</f>
        <v>7259.9999999999627</v>
      </c>
      <c r="I100" s="2">
        <f>C100*2.3</f>
        <v>7589.9999999999991</v>
      </c>
      <c r="J100" s="2">
        <f t="shared" ref="J100" si="270">(I100+H100)/C100</f>
        <v>4.4999999999999885</v>
      </c>
      <c r="K100" s="3">
        <f t="shared" ref="K100" si="271">J100*C100</f>
        <v>14849.999999999962</v>
      </c>
    </row>
    <row r="101" spans="1:11" ht="15.75">
      <c r="A101" s="14">
        <v>44119</v>
      </c>
      <c r="B101" s="11" t="s">
        <v>321</v>
      </c>
      <c r="C101" s="11">
        <v>3000</v>
      </c>
      <c r="D101" s="11" t="s">
        <v>13</v>
      </c>
      <c r="E101" s="21">
        <v>216.7</v>
      </c>
      <c r="F101" s="21">
        <v>218.7</v>
      </c>
      <c r="G101" s="21">
        <v>0</v>
      </c>
      <c r="H101" s="2">
        <f t="shared" ref="H101" si="272">(IF(D101="SELL",E101-F101,IF(D101="BUY",F101-E101)))*C101</f>
        <v>-6000</v>
      </c>
      <c r="I101" s="2">
        <v>0</v>
      </c>
      <c r="J101" s="2">
        <f t="shared" ref="J101" si="273">(I101+H101)/C101</f>
        <v>-2</v>
      </c>
      <c r="K101" s="3">
        <f t="shared" ref="K101" si="274">J101*C101</f>
        <v>-6000</v>
      </c>
    </row>
    <row r="102" spans="1:11" ht="15.75">
      <c r="A102" s="14">
        <v>44119</v>
      </c>
      <c r="B102" s="11" t="s">
        <v>31</v>
      </c>
      <c r="C102" s="11">
        <v>3300</v>
      </c>
      <c r="D102" s="11" t="s">
        <v>12</v>
      </c>
      <c r="E102" s="21">
        <v>157.80000000000001</v>
      </c>
      <c r="F102" s="21">
        <v>160</v>
      </c>
      <c r="G102" s="21">
        <v>0</v>
      </c>
      <c r="H102" s="2">
        <f t="shared" ref="H102" si="275">(IF(D102="SELL",E102-F102,IF(D102="BUY",F102-E102)))*C102</f>
        <v>7259.9999999999627</v>
      </c>
      <c r="I102" s="2">
        <v>0</v>
      </c>
      <c r="J102" s="2">
        <f t="shared" ref="J102" si="276">(I102+H102)/C102</f>
        <v>2.1999999999999886</v>
      </c>
      <c r="K102" s="3">
        <f t="shared" ref="K102" si="277">J102*C102</f>
        <v>7259.9999999999627</v>
      </c>
    </row>
    <row r="103" spans="1:11" ht="15.75">
      <c r="A103" s="14">
        <v>44119</v>
      </c>
      <c r="B103" s="11" t="s">
        <v>58</v>
      </c>
      <c r="C103" s="11">
        <v>1500</v>
      </c>
      <c r="D103" s="11" t="s">
        <v>12</v>
      </c>
      <c r="E103" s="21">
        <v>447.5</v>
      </c>
      <c r="F103" s="21">
        <v>444.5</v>
      </c>
      <c r="G103" s="21">
        <v>0</v>
      </c>
      <c r="H103" s="2">
        <f t="shared" ref="H103" si="278">(IF(D103="SELL",E103-F103,IF(D103="BUY",F103-E103)))*C103</f>
        <v>-4500</v>
      </c>
      <c r="I103" s="2">
        <v>0</v>
      </c>
      <c r="J103" s="2">
        <f t="shared" ref="J103" si="279">(I103+H103)/C103</f>
        <v>-3</v>
      </c>
      <c r="K103" s="3">
        <f t="shared" ref="K103" si="280">J103*C103</f>
        <v>-4500</v>
      </c>
    </row>
    <row r="104" spans="1:11" ht="15.75">
      <c r="A104" s="14">
        <v>44118</v>
      </c>
      <c r="B104" s="11" t="s">
        <v>62</v>
      </c>
      <c r="C104" s="11">
        <v>3000</v>
      </c>
      <c r="D104" s="11" t="s">
        <v>13</v>
      </c>
      <c r="E104" s="21">
        <v>243.9</v>
      </c>
      <c r="F104" s="21">
        <v>245.9</v>
      </c>
      <c r="G104" s="21">
        <v>0</v>
      </c>
      <c r="H104" s="2">
        <f t="shared" ref="H104" si="281">(IF(D104="SELL",E104-F104,IF(D104="BUY",F104-E104)))*C104</f>
        <v>-6000</v>
      </c>
      <c r="I104" s="2">
        <v>0</v>
      </c>
      <c r="J104" s="2">
        <f t="shared" ref="J104" si="282">(I104+H104)/C104</f>
        <v>-2</v>
      </c>
      <c r="K104" s="3">
        <f t="shared" ref="K104" si="283">J104*C104</f>
        <v>-6000</v>
      </c>
    </row>
    <row r="105" spans="1:11" ht="15.75">
      <c r="A105" s="14">
        <v>44118</v>
      </c>
      <c r="B105" s="11" t="s">
        <v>374</v>
      </c>
      <c r="C105" s="11">
        <v>1300</v>
      </c>
      <c r="D105" s="11" t="s">
        <v>13</v>
      </c>
      <c r="E105" s="21">
        <v>595</v>
      </c>
      <c r="F105" s="21">
        <v>591</v>
      </c>
      <c r="G105" s="21">
        <v>0</v>
      </c>
      <c r="H105" s="2">
        <f t="shared" ref="H105" si="284">(IF(D105="SELL",E105-F105,IF(D105="BUY",F105-E105)))*C105</f>
        <v>5200</v>
      </c>
      <c r="I105" s="2">
        <v>0</v>
      </c>
      <c r="J105" s="2">
        <f t="shared" ref="J105" si="285">(I105+H105)/C105</f>
        <v>4</v>
      </c>
      <c r="K105" s="3">
        <f t="shared" ref="K105" si="286">J105*C105</f>
        <v>5200</v>
      </c>
    </row>
    <row r="106" spans="1:11" ht="15.75">
      <c r="A106" s="14">
        <v>44118</v>
      </c>
      <c r="B106" s="11" t="s">
        <v>31</v>
      </c>
      <c r="C106" s="11">
        <v>3300</v>
      </c>
      <c r="D106" s="11" t="s">
        <v>12</v>
      </c>
      <c r="E106" s="21">
        <v>154.4</v>
      </c>
      <c r="F106" s="21">
        <v>156.4</v>
      </c>
      <c r="G106" s="21">
        <v>159</v>
      </c>
      <c r="H106" s="2">
        <f t="shared" ref="H106" si="287">(IF(D106="SELL",E106-F106,IF(D106="BUY",F106-E106)))*C106</f>
        <v>6600</v>
      </c>
      <c r="I106" s="2">
        <f>C106*2.6</f>
        <v>8580</v>
      </c>
      <c r="J106" s="2">
        <f t="shared" ref="J106" si="288">(I106+H106)/C106</f>
        <v>4.5999999999999996</v>
      </c>
      <c r="K106" s="3">
        <f t="shared" ref="K106" si="289">J106*C106</f>
        <v>15179.999999999998</v>
      </c>
    </row>
    <row r="107" spans="1:11" ht="15.75">
      <c r="A107" s="14">
        <v>44117</v>
      </c>
      <c r="B107" s="11" t="s">
        <v>28</v>
      </c>
      <c r="C107" s="11">
        <v>3000</v>
      </c>
      <c r="D107" s="11" t="s">
        <v>13</v>
      </c>
      <c r="E107" s="21">
        <v>197.8</v>
      </c>
      <c r="F107" s="21">
        <v>196.8</v>
      </c>
      <c r="G107" s="21">
        <v>0</v>
      </c>
      <c r="H107" s="2">
        <f t="shared" ref="H107" si="290">(IF(D107="SELL",E107-F107,IF(D107="BUY",F107-E107)))*C107</f>
        <v>3000</v>
      </c>
      <c r="I107" s="2">
        <v>0</v>
      </c>
      <c r="J107" s="2">
        <f t="shared" ref="J107" si="291">(I107+H107)/C107</f>
        <v>1</v>
      </c>
      <c r="K107" s="3">
        <f t="shared" ref="K107" si="292">J107*C107</f>
        <v>3000</v>
      </c>
    </row>
    <row r="108" spans="1:11" ht="15.75">
      <c r="A108" s="14">
        <v>44117</v>
      </c>
      <c r="B108" s="11" t="s">
        <v>72</v>
      </c>
      <c r="C108" s="11">
        <v>4000</v>
      </c>
      <c r="D108" s="11" t="s">
        <v>13</v>
      </c>
      <c r="E108" s="21">
        <v>161.5</v>
      </c>
      <c r="F108" s="21">
        <v>160.5</v>
      </c>
      <c r="G108" s="21">
        <v>0</v>
      </c>
      <c r="H108" s="2">
        <f t="shared" ref="H108" si="293">(IF(D108="SELL",E108-F108,IF(D108="BUY",F108-E108)))*C108</f>
        <v>4000</v>
      </c>
      <c r="I108" s="2">
        <v>0</v>
      </c>
      <c r="J108" s="2">
        <f t="shared" ref="J108" si="294">(I108+H108)/C108</f>
        <v>1</v>
      </c>
      <c r="K108" s="3">
        <f t="shared" ref="K108" si="295">J108*C108</f>
        <v>4000</v>
      </c>
    </row>
    <row r="109" spans="1:11" ht="15.75">
      <c r="A109" s="14">
        <v>44117</v>
      </c>
      <c r="B109" s="11" t="s">
        <v>58</v>
      </c>
      <c r="C109" s="11">
        <v>1500</v>
      </c>
      <c r="D109" s="11" t="s">
        <v>12</v>
      </c>
      <c r="E109" s="21">
        <v>445.6</v>
      </c>
      <c r="F109" s="21">
        <v>445.9</v>
      </c>
      <c r="G109" s="21">
        <v>0</v>
      </c>
      <c r="H109" s="2">
        <f t="shared" ref="H109" si="296">(IF(D109="SELL",E109-F109,IF(D109="BUY",F109-E109)))*C109</f>
        <v>449.99999999993179</v>
      </c>
      <c r="I109" s="2">
        <v>0</v>
      </c>
      <c r="J109" s="2">
        <f t="shared" ref="J109" si="297">(I109+H109)/C109</f>
        <v>0.29999999999995453</v>
      </c>
      <c r="K109" s="3">
        <f t="shared" ref="K109" si="298">J109*C109</f>
        <v>449.99999999993179</v>
      </c>
    </row>
    <row r="110" spans="1:11" ht="15.75">
      <c r="A110" s="14">
        <v>44116</v>
      </c>
      <c r="B110" s="11" t="s">
        <v>72</v>
      </c>
      <c r="C110" s="11">
        <v>4000</v>
      </c>
      <c r="D110" s="11" t="s">
        <v>13</v>
      </c>
      <c r="E110" s="21">
        <v>161.5</v>
      </c>
      <c r="F110" s="21">
        <v>160.5</v>
      </c>
      <c r="G110" s="21">
        <v>0</v>
      </c>
      <c r="H110" s="2">
        <f t="shared" ref="H110" si="299">(IF(D110="SELL",E110-F110,IF(D110="BUY",F110-E110)))*C110</f>
        <v>4000</v>
      </c>
      <c r="I110" s="2">
        <v>0</v>
      </c>
      <c r="J110" s="2">
        <f t="shared" ref="J110" si="300">(I110+H110)/C110</f>
        <v>1</v>
      </c>
      <c r="K110" s="3">
        <f t="shared" ref="K110" si="301">J110*C110</f>
        <v>4000</v>
      </c>
    </row>
    <row r="111" spans="1:11" ht="15.75">
      <c r="A111" s="14">
        <v>44116</v>
      </c>
      <c r="B111" s="11" t="s">
        <v>31</v>
      </c>
      <c r="C111" s="11">
        <v>3300</v>
      </c>
      <c r="D111" s="11" t="s">
        <v>12</v>
      </c>
      <c r="E111" s="21">
        <v>157</v>
      </c>
      <c r="F111" s="21">
        <v>159</v>
      </c>
      <c r="G111" s="21">
        <v>0</v>
      </c>
      <c r="H111" s="2">
        <f t="shared" ref="H111" si="302">(IF(D111="SELL",E111-F111,IF(D111="BUY",F111-E111)))*C111</f>
        <v>6600</v>
      </c>
      <c r="I111" s="2">
        <v>0</v>
      </c>
      <c r="J111" s="2">
        <f t="shared" ref="J111" si="303">(I111+H111)/C111</f>
        <v>2</v>
      </c>
      <c r="K111" s="3">
        <f t="shared" ref="K111" si="304">J111*C111</f>
        <v>6600</v>
      </c>
    </row>
    <row r="112" spans="1:11" ht="15.75">
      <c r="A112" s="14">
        <v>44116</v>
      </c>
      <c r="B112" s="11" t="s">
        <v>31</v>
      </c>
      <c r="C112" s="11">
        <v>3300</v>
      </c>
      <c r="D112" s="11" t="s">
        <v>12</v>
      </c>
      <c r="E112" s="21">
        <v>159</v>
      </c>
      <c r="F112" s="21">
        <v>157</v>
      </c>
      <c r="G112" s="21">
        <v>0</v>
      </c>
      <c r="H112" s="2">
        <f t="shared" ref="H112" si="305">(IF(D112="SELL",E112-F112,IF(D112="BUY",F112-E112)))*C112</f>
        <v>-6600</v>
      </c>
      <c r="I112" s="2">
        <v>0</v>
      </c>
      <c r="J112" s="2">
        <f t="shared" ref="J112" si="306">(I112+H112)/C112</f>
        <v>-2</v>
      </c>
      <c r="K112" s="3">
        <f t="shared" ref="K112" si="307">J112*C112</f>
        <v>-6600</v>
      </c>
    </row>
    <row r="113" spans="1:11" ht="15.75">
      <c r="A113" s="14">
        <v>44113</v>
      </c>
      <c r="B113" s="11" t="s">
        <v>31</v>
      </c>
      <c r="C113" s="11">
        <v>3300</v>
      </c>
      <c r="D113" s="11" t="s">
        <v>12</v>
      </c>
      <c r="E113" s="21">
        <v>158.5</v>
      </c>
      <c r="F113" s="21">
        <v>160.5</v>
      </c>
      <c r="G113" s="21">
        <v>162.5</v>
      </c>
      <c r="H113" s="2">
        <f t="shared" ref="H113" si="308">(IF(D113="SELL",E113-F113,IF(D113="BUY",F113-E113)))*C113</f>
        <v>6600</v>
      </c>
      <c r="I113" s="2">
        <f>C113*2</f>
        <v>6600</v>
      </c>
      <c r="J113" s="2">
        <f t="shared" ref="J113" si="309">(I113+H113)/C113</f>
        <v>4</v>
      </c>
      <c r="K113" s="3">
        <f t="shared" ref="K113" si="310">J113*C113</f>
        <v>13200</v>
      </c>
    </row>
    <row r="114" spans="1:11" ht="15.75">
      <c r="A114" s="14">
        <v>44113</v>
      </c>
      <c r="B114" s="11" t="s">
        <v>262</v>
      </c>
      <c r="C114" s="11">
        <v>1100</v>
      </c>
      <c r="D114" s="11" t="s">
        <v>12</v>
      </c>
      <c r="E114" s="21">
        <v>608.5</v>
      </c>
      <c r="F114" s="21">
        <v>611.79999999999995</v>
      </c>
      <c r="G114" s="21">
        <v>0</v>
      </c>
      <c r="H114" s="2">
        <f t="shared" ref="H114" si="311">(IF(D114="SELL",E114-F114,IF(D114="BUY",F114-E114)))*C114</f>
        <v>3629.99999999995</v>
      </c>
      <c r="I114" s="2">
        <v>0</v>
      </c>
      <c r="J114" s="2">
        <f t="shared" ref="J114" si="312">(I114+H114)/C114</f>
        <v>3.2999999999999545</v>
      </c>
      <c r="K114" s="3">
        <f t="shared" ref="K114" si="313">J114*C114</f>
        <v>3629.99999999995</v>
      </c>
    </row>
    <row r="115" spans="1:11" ht="15.75">
      <c r="A115" s="14">
        <v>44113</v>
      </c>
      <c r="B115" s="11" t="s">
        <v>34</v>
      </c>
      <c r="C115" s="11">
        <v>550</v>
      </c>
      <c r="D115" s="11" t="s">
        <v>13</v>
      </c>
      <c r="E115" s="21">
        <v>1218</v>
      </c>
      <c r="F115" s="21">
        <v>1228</v>
      </c>
      <c r="G115" s="21">
        <v>0</v>
      </c>
      <c r="H115" s="2">
        <f t="shared" ref="H115" si="314">(IF(D115="SELL",E115-F115,IF(D115="BUY",F115-E115)))*C115</f>
        <v>-5500</v>
      </c>
      <c r="I115" s="2">
        <v>0</v>
      </c>
      <c r="J115" s="2">
        <f t="shared" ref="J115" si="315">(I115+H115)/C115</f>
        <v>-10</v>
      </c>
      <c r="K115" s="3">
        <f t="shared" ref="K115" si="316">J115*C115</f>
        <v>-5500</v>
      </c>
    </row>
    <row r="116" spans="1:11" ht="15.75">
      <c r="A116" s="14">
        <v>44112</v>
      </c>
      <c r="B116" s="11" t="s">
        <v>58</v>
      </c>
      <c r="C116" s="11">
        <v>1500</v>
      </c>
      <c r="D116" s="11" t="s">
        <v>12</v>
      </c>
      <c r="E116" s="21">
        <v>471.6</v>
      </c>
      <c r="F116" s="21">
        <v>475.8</v>
      </c>
      <c r="G116" s="21">
        <v>0</v>
      </c>
      <c r="H116" s="2">
        <f t="shared" ref="H116" si="317">(IF(D116="SELL",E116-F116,IF(D116="BUY",F116-E116)))*C116</f>
        <v>6299.9999999999827</v>
      </c>
      <c r="I116" s="2">
        <v>0</v>
      </c>
      <c r="J116" s="2">
        <f t="shared" ref="J116" si="318">(I116+H116)/C116</f>
        <v>4.1999999999999886</v>
      </c>
      <c r="K116" s="3">
        <f t="shared" ref="K116" si="319">J116*C116</f>
        <v>6299.9999999999827</v>
      </c>
    </row>
    <row r="117" spans="1:11" ht="15.75">
      <c r="A117" s="14">
        <v>44112</v>
      </c>
      <c r="B117" s="11" t="s">
        <v>31</v>
      </c>
      <c r="C117" s="11">
        <v>3300</v>
      </c>
      <c r="D117" s="11" t="s">
        <v>12</v>
      </c>
      <c r="E117" s="21">
        <v>160</v>
      </c>
      <c r="F117" s="21">
        <v>158.9</v>
      </c>
      <c r="G117" s="21">
        <v>0</v>
      </c>
      <c r="H117" s="2">
        <f t="shared" ref="H117" si="320">(IF(D117="SELL",E117-F117,IF(D117="BUY",F117-E117)))*C117</f>
        <v>-3629.9999999999814</v>
      </c>
      <c r="I117" s="2">
        <v>0</v>
      </c>
      <c r="J117" s="2">
        <f t="shared" ref="J117" si="321">(I117+H117)/C117</f>
        <v>-1.0999999999999943</v>
      </c>
      <c r="K117" s="3">
        <f t="shared" ref="K117" si="322">J117*C117</f>
        <v>-3629.9999999999814</v>
      </c>
    </row>
    <row r="118" spans="1:11" ht="15.75">
      <c r="A118" s="14">
        <v>44112</v>
      </c>
      <c r="B118" s="11" t="s">
        <v>262</v>
      </c>
      <c r="C118" s="11">
        <v>1100</v>
      </c>
      <c r="D118" s="11" t="s">
        <v>13</v>
      </c>
      <c r="E118" s="21">
        <v>608.70000000000005</v>
      </c>
      <c r="F118" s="21">
        <v>613.70000000000005</v>
      </c>
      <c r="G118" s="21">
        <v>0</v>
      </c>
      <c r="H118" s="2">
        <f t="shared" ref="H118" si="323">(IF(D118="SELL",E118-F118,IF(D118="BUY",F118-E118)))*C118</f>
        <v>-5500</v>
      </c>
      <c r="I118" s="2">
        <v>0</v>
      </c>
      <c r="J118" s="2">
        <f t="shared" ref="J118" si="324">(I118+H118)/C118</f>
        <v>-5</v>
      </c>
      <c r="K118" s="3">
        <f t="shared" ref="K118" si="325">J118*C118</f>
        <v>-5500</v>
      </c>
    </row>
    <row r="119" spans="1:11" ht="15.75">
      <c r="A119" s="14">
        <v>44111</v>
      </c>
      <c r="B119" s="11" t="s">
        <v>58</v>
      </c>
      <c r="C119" s="11">
        <v>1500</v>
      </c>
      <c r="D119" s="11" t="s">
        <v>12</v>
      </c>
      <c r="E119" s="21">
        <v>468</v>
      </c>
      <c r="F119" s="21">
        <v>472</v>
      </c>
      <c r="G119" s="21">
        <v>0</v>
      </c>
      <c r="H119" s="2">
        <f t="shared" ref="H119" si="326">(IF(D119="SELL",E119-F119,IF(D119="BUY",F119-E119)))*C119</f>
        <v>6000</v>
      </c>
      <c r="I119" s="2">
        <v>0</v>
      </c>
      <c r="J119" s="2">
        <f t="shared" ref="J119" si="327">(I119+H119)/C119</f>
        <v>4</v>
      </c>
      <c r="K119" s="3">
        <f t="shared" ref="K119" si="328">J119*C119</f>
        <v>6000</v>
      </c>
    </row>
    <row r="120" spans="1:11" ht="15.75">
      <c r="A120" s="14">
        <v>44111</v>
      </c>
      <c r="B120" s="11" t="s">
        <v>299</v>
      </c>
      <c r="C120" s="11">
        <v>1400</v>
      </c>
      <c r="D120" s="11" t="s">
        <v>12</v>
      </c>
      <c r="E120" s="21">
        <v>472.05</v>
      </c>
      <c r="F120" s="21">
        <v>476</v>
      </c>
      <c r="G120" s="21">
        <v>480</v>
      </c>
      <c r="H120" s="2">
        <f t="shared" ref="H120" si="329">(IF(D120="SELL",E120-F120,IF(D120="BUY",F120-E120)))*C120</f>
        <v>5529.9999999999836</v>
      </c>
      <c r="I120" s="2">
        <f>C120*4</f>
        <v>5600</v>
      </c>
      <c r="J120" s="2">
        <f t="shared" ref="J120" si="330">(I120+H120)/C120</f>
        <v>7.9499999999999886</v>
      </c>
      <c r="K120" s="3">
        <f t="shared" ref="K120" si="331">J120*C120</f>
        <v>11129.999999999984</v>
      </c>
    </row>
    <row r="121" spans="1:11" ht="15.75">
      <c r="A121" s="14">
        <v>44111</v>
      </c>
      <c r="B121" s="11" t="s">
        <v>262</v>
      </c>
      <c r="C121" s="11">
        <v>1100</v>
      </c>
      <c r="D121" s="11" t="s">
        <v>13</v>
      </c>
      <c r="E121" s="21">
        <v>609.5</v>
      </c>
      <c r="F121" s="21">
        <v>604</v>
      </c>
      <c r="G121" s="21">
        <v>0</v>
      </c>
      <c r="H121" s="2">
        <f t="shared" ref="H121" si="332">(IF(D121="SELL",E121-F121,IF(D121="BUY",F121-E121)))*C121</f>
        <v>6050</v>
      </c>
      <c r="I121" s="2">
        <v>0</v>
      </c>
      <c r="J121" s="2">
        <f t="shared" ref="J121" si="333">(I121+H121)/C121</f>
        <v>5.5</v>
      </c>
      <c r="K121" s="3">
        <f t="shared" ref="K121" si="334">J121*C121</f>
        <v>6050</v>
      </c>
    </row>
    <row r="122" spans="1:11" ht="15.75">
      <c r="A122" s="14">
        <v>44110</v>
      </c>
      <c r="B122" s="11" t="s">
        <v>262</v>
      </c>
      <c r="C122" s="11">
        <v>1100</v>
      </c>
      <c r="D122" s="11" t="s">
        <v>13</v>
      </c>
      <c r="E122" s="21">
        <v>609</v>
      </c>
      <c r="F122" s="21">
        <v>606</v>
      </c>
      <c r="G122" s="21">
        <v>0</v>
      </c>
      <c r="H122" s="2">
        <f t="shared" ref="H122" si="335">(IF(D122="SELL",E122-F122,IF(D122="BUY",F122-E122)))*C122</f>
        <v>3300</v>
      </c>
      <c r="I122" s="2">
        <v>0</v>
      </c>
      <c r="J122" s="2">
        <f t="shared" ref="J122" si="336">(I122+H122)/C122</f>
        <v>3</v>
      </c>
      <c r="K122" s="3">
        <f t="shared" ref="K122" si="337">J122*C122</f>
        <v>3300</v>
      </c>
    </row>
    <row r="123" spans="1:11" ht="15.75">
      <c r="A123" s="14">
        <v>44110</v>
      </c>
      <c r="B123" s="11" t="s">
        <v>86</v>
      </c>
      <c r="C123" s="11">
        <v>2800</v>
      </c>
      <c r="D123" s="11" t="s">
        <v>13</v>
      </c>
      <c r="E123" s="21">
        <v>182.7</v>
      </c>
      <c r="F123" s="21">
        <v>181.2</v>
      </c>
      <c r="G123" s="21">
        <v>0</v>
      </c>
      <c r="H123" s="2">
        <f t="shared" ref="H123" si="338">(IF(D123="SELL",E123-F123,IF(D123="BUY",F123-E123)))*C123</f>
        <v>4200</v>
      </c>
      <c r="I123" s="2">
        <v>0</v>
      </c>
      <c r="J123" s="2">
        <f t="shared" ref="J123" si="339">(I123+H123)/C123</f>
        <v>1.5</v>
      </c>
      <c r="K123" s="3">
        <f t="shared" ref="K123" si="340">J123*C123</f>
        <v>4200</v>
      </c>
    </row>
    <row r="124" spans="1:11" ht="15.75">
      <c r="A124" s="14">
        <v>44109</v>
      </c>
      <c r="B124" s="11" t="s">
        <v>299</v>
      </c>
      <c r="C124" s="11">
        <v>1400</v>
      </c>
      <c r="D124" s="11" t="s">
        <v>12</v>
      </c>
      <c r="E124" s="21">
        <v>469.1</v>
      </c>
      <c r="F124" s="21">
        <v>473</v>
      </c>
      <c r="G124" s="21">
        <v>0</v>
      </c>
      <c r="H124" s="2">
        <f t="shared" ref="H124" si="341">(IF(D124="SELL",E124-F124,IF(D124="BUY",F124-E124)))*C124</f>
        <v>5459.9999999999682</v>
      </c>
      <c r="I124" s="2">
        <v>0</v>
      </c>
      <c r="J124" s="2">
        <f t="shared" ref="J124" si="342">(I124+H124)/C124</f>
        <v>3.8999999999999773</v>
      </c>
      <c r="K124" s="3">
        <f t="shared" ref="K124" si="343">J124*C124</f>
        <v>5459.9999999999682</v>
      </c>
    </row>
    <row r="125" spans="1:11" ht="15.75">
      <c r="A125" s="14">
        <v>44109</v>
      </c>
      <c r="B125" s="11" t="s">
        <v>321</v>
      </c>
      <c r="C125" s="11">
        <v>3000</v>
      </c>
      <c r="D125" s="11" t="s">
        <v>12</v>
      </c>
      <c r="E125" s="21">
        <v>224.2</v>
      </c>
      <c r="F125" s="21">
        <v>226</v>
      </c>
      <c r="G125" s="21">
        <v>226.9</v>
      </c>
      <c r="H125" s="2">
        <f t="shared" ref="H125" si="344">(IF(D125="SELL",E125-F125,IF(D125="BUY",F125-E125)))*C125</f>
        <v>5400.0000000000346</v>
      </c>
      <c r="I125" s="2">
        <f>C125*0.9</f>
        <v>2700</v>
      </c>
      <c r="J125" s="2">
        <f t="shared" ref="J125" si="345">(I125+H125)/C125</f>
        <v>2.7000000000000117</v>
      </c>
      <c r="K125" s="3">
        <f t="shared" ref="K125" si="346">J125*C125</f>
        <v>8100.0000000000355</v>
      </c>
    </row>
    <row r="126" spans="1:11" ht="15.75">
      <c r="A126" s="14">
        <v>44109</v>
      </c>
      <c r="B126" s="11" t="s">
        <v>31</v>
      </c>
      <c r="C126" s="11">
        <v>3300</v>
      </c>
      <c r="D126" s="11" t="s">
        <v>13</v>
      </c>
      <c r="E126" s="21">
        <v>158</v>
      </c>
      <c r="F126" s="21">
        <v>159.5</v>
      </c>
      <c r="G126" s="21">
        <v>0</v>
      </c>
      <c r="H126" s="2">
        <f t="shared" ref="H126" si="347">(IF(D126="SELL",E126-F126,IF(D126="BUY",F126-E126)))*C126</f>
        <v>-4950</v>
      </c>
      <c r="I126" s="2">
        <v>0</v>
      </c>
      <c r="J126" s="2">
        <f t="shared" ref="J126" si="348">(I126+H126)/C126</f>
        <v>-1.5</v>
      </c>
      <c r="K126" s="3">
        <f t="shared" ref="K126" si="349">J126*C126</f>
        <v>-4950</v>
      </c>
    </row>
    <row r="127" spans="1:11" ht="15.75">
      <c r="A127" s="14">
        <v>44105</v>
      </c>
      <c r="B127" s="11" t="s">
        <v>323</v>
      </c>
      <c r="C127" s="11">
        <v>550</v>
      </c>
      <c r="D127" s="11" t="s">
        <v>13</v>
      </c>
      <c r="E127" s="21">
        <v>1310</v>
      </c>
      <c r="F127" s="21">
        <v>1300</v>
      </c>
      <c r="G127" s="21">
        <v>0</v>
      </c>
      <c r="H127" s="2">
        <f t="shared" ref="H127" si="350">(IF(D127="SELL",E127-F127,IF(D127="BUY",F127-E127)))*C127</f>
        <v>5500</v>
      </c>
      <c r="I127" s="2">
        <v>0</v>
      </c>
      <c r="J127" s="2">
        <f t="shared" ref="J127" si="351">(I127+H127)/C127</f>
        <v>10</v>
      </c>
      <c r="K127" s="3">
        <f t="shared" ref="K127" si="352">J127*C127</f>
        <v>5500</v>
      </c>
    </row>
    <row r="128" spans="1:11" ht="15.75">
      <c r="A128" s="14">
        <v>44105</v>
      </c>
      <c r="B128" s="11" t="s">
        <v>31</v>
      </c>
      <c r="C128" s="11">
        <v>3300</v>
      </c>
      <c r="D128" s="11" t="s">
        <v>13</v>
      </c>
      <c r="E128" s="21">
        <v>159</v>
      </c>
      <c r="F128" s="21">
        <v>157.5</v>
      </c>
      <c r="G128" s="21">
        <v>155.5</v>
      </c>
      <c r="H128" s="2">
        <f t="shared" ref="H128" si="353">(IF(D128="SELL",E128-F128,IF(D128="BUY",F128-E128)))*C128</f>
        <v>4950</v>
      </c>
      <c r="I128" s="2">
        <f>C128*2</f>
        <v>6600</v>
      </c>
      <c r="J128" s="2">
        <f t="shared" ref="J128" si="354">(I128+H128)/C128</f>
        <v>3.5</v>
      </c>
      <c r="K128" s="3">
        <f t="shared" ref="K128" si="355">J128*C128</f>
        <v>11550</v>
      </c>
    </row>
    <row r="129" spans="1:11" ht="15.75">
      <c r="A129" s="14">
        <v>44104</v>
      </c>
      <c r="B129" s="11" t="s">
        <v>58</v>
      </c>
      <c r="C129" s="11">
        <v>1500</v>
      </c>
      <c r="D129" s="11" t="s">
        <v>12</v>
      </c>
      <c r="E129" s="21">
        <v>473.6</v>
      </c>
      <c r="F129" s="21">
        <v>477</v>
      </c>
      <c r="G129" s="21">
        <v>0</v>
      </c>
      <c r="H129" s="2">
        <f t="shared" ref="H129" si="356">(IF(D129="SELL",E129-F129,IF(D129="BUY",F129-E129)))*C129</f>
        <v>5099.9999999999654</v>
      </c>
      <c r="I129" s="2">
        <v>0</v>
      </c>
      <c r="J129" s="2">
        <f t="shared" ref="J129" si="357">(I129+H129)/C129</f>
        <v>3.3999999999999768</v>
      </c>
      <c r="K129" s="3">
        <f t="shared" ref="K129" si="358">J129*C129</f>
        <v>5099.9999999999654</v>
      </c>
    </row>
    <row r="130" spans="1:11" ht="15.75">
      <c r="A130" s="14">
        <v>44104</v>
      </c>
      <c r="B130" s="11" t="s">
        <v>323</v>
      </c>
      <c r="C130" s="11">
        <v>550</v>
      </c>
      <c r="D130" s="11" t="s">
        <v>13</v>
      </c>
      <c r="E130" s="21">
        <v>1278</v>
      </c>
      <c r="F130" s="21">
        <v>1268</v>
      </c>
      <c r="G130" s="21">
        <v>1259</v>
      </c>
      <c r="H130" s="2">
        <f t="shared" ref="H130" si="359">(IF(D130="SELL",E130-F130,IF(D130="BUY",F130-E130)))*C130</f>
        <v>5500</v>
      </c>
      <c r="I130" s="2">
        <f>C130*9</f>
        <v>4950</v>
      </c>
      <c r="J130" s="2">
        <f t="shared" ref="J130" si="360">(I130+H130)/C130</f>
        <v>19</v>
      </c>
      <c r="K130" s="3">
        <f t="shared" ref="K130" si="361">J130*C130</f>
        <v>10450</v>
      </c>
    </row>
    <row r="131" spans="1:11" ht="15.75">
      <c r="A131" s="14">
        <v>44103</v>
      </c>
      <c r="B131" s="11" t="s">
        <v>58</v>
      </c>
      <c r="C131" s="11">
        <v>1500</v>
      </c>
      <c r="D131" s="11" t="s">
        <v>13</v>
      </c>
      <c r="E131" s="21">
        <v>471.5</v>
      </c>
      <c r="F131" s="21">
        <v>475</v>
      </c>
      <c r="G131" s="21">
        <v>0</v>
      </c>
      <c r="H131" s="2">
        <f t="shared" ref="H131" si="362">(IF(D131="SELL",E131-F131,IF(D131="BUY",F131-E131)))*C131</f>
        <v>-5250</v>
      </c>
      <c r="I131" s="2">
        <v>0</v>
      </c>
      <c r="J131" s="2">
        <f t="shared" ref="J131" si="363">(I131+H131)/C131</f>
        <v>-3.5</v>
      </c>
      <c r="K131" s="3">
        <f t="shared" ref="K131" si="364">J131*C131</f>
        <v>-5250</v>
      </c>
    </row>
    <row r="132" spans="1:11" ht="15.75">
      <c r="A132" s="14">
        <v>44103</v>
      </c>
      <c r="B132" s="11" t="s">
        <v>365</v>
      </c>
      <c r="C132" s="11">
        <v>700</v>
      </c>
      <c r="D132" s="11" t="s">
        <v>13</v>
      </c>
      <c r="E132" s="21">
        <v>1453.5</v>
      </c>
      <c r="F132" s="21">
        <v>1451</v>
      </c>
      <c r="G132" s="21">
        <v>0</v>
      </c>
      <c r="H132" s="2">
        <f t="shared" ref="H132" si="365">(IF(D132="SELL",E132-F132,IF(D132="BUY",F132-E132)))*C132</f>
        <v>1750</v>
      </c>
      <c r="I132" s="2">
        <v>0</v>
      </c>
      <c r="J132" s="2">
        <f t="shared" ref="J132" si="366">(I132+H132)/C132</f>
        <v>2.5</v>
      </c>
      <c r="K132" s="3">
        <f t="shared" ref="K132" si="367">J132*C132</f>
        <v>1750</v>
      </c>
    </row>
    <row r="133" spans="1:11" ht="15.75">
      <c r="A133" s="14">
        <v>44103</v>
      </c>
      <c r="B133" s="11" t="s">
        <v>363</v>
      </c>
      <c r="C133" s="11">
        <v>1100</v>
      </c>
      <c r="D133" s="11" t="s">
        <v>12</v>
      </c>
      <c r="E133" s="21">
        <v>584</v>
      </c>
      <c r="F133" s="21">
        <v>580</v>
      </c>
      <c r="G133" s="21">
        <v>0</v>
      </c>
      <c r="H133" s="2">
        <f t="shared" ref="H133" si="368">(IF(D133="SELL",E133-F133,IF(D133="BUY",F133-E133)))*C133</f>
        <v>-4400</v>
      </c>
      <c r="I133" s="2">
        <v>0</v>
      </c>
      <c r="J133" s="2">
        <f t="shared" ref="J133" si="369">(I133+H133)/C133</f>
        <v>-4</v>
      </c>
      <c r="K133" s="3">
        <f t="shared" ref="K133" si="370">J133*C133</f>
        <v>-4400</v>
      </c>
    </row>
    <row r="134" spans="1:11" ht="15.75">
      <c r="A134" s="14">
        <v>44102</v>
      </c>
      <c r="B134" s="11" t="s">
        <v>58</v>
      </c>
      <c r="C134" s="11">
        <v>1500</v>
      </c>
      <c r="D134" s="11" t="s">
        <v>12</v>
      </c>
      <c r="E134" s="21">
        <v>465.5</v>
      </c>
      <c r="F134" s="21">
        <v>469</v>
      </c>
      <c r="G134" s="21">
        <v>473.3</v>
      </c>
      <c r="H134" s="2">
        <f t="shared" ref="H134" si="371">(IF(D134="SELL",E134-F134,IF(D134="BUY",F134-E134)))*C134</f>
        <v>5250</v>
      </c>
      <c r="I134" s="2">
        <f>C134*4.3</f>
        <v>6450</v>
      </c>
      <c r="J134" s="2">
        <f t="shared" ref="J134" si="372">(I134+H134)/C134</f>
        <v>7.8</v>
      </c>
      <c r="K134" s="3">
        <f t="shared" ref="K134" si="373">J134*C134</f>
        <v>11700</v>
      </c>
    </row>
    <row r="135" spans="1:11" ht="15.75">
      <c r="A135" s="14">
        <v>44102</v>
      </c>
      <c r="B135" s="11" t="s">
        <v>363</v>
      </c>
      <c r="C135" s="11">
        <v>1100</v>
      </c>
      <c r="D135" s="11" t="s">
        <v>13</v>
      </c>
      <c r="E135" s="21">
        <v>583</v>
      </c>
      <c r="F135" s="21">
        <v>580.5</v>
      </c>
      <c r="G135" s="21">
        <v>0</v>
      </c>
      <c r="H135" s="2">
        <f t="shared" ref="H135" si="374">(IF(D135="SELL",E135-F135,IF(D135="BUY",F135-E135)))*C135</f>
        <v>2750</v>
      </c>
      <c r="I135" s="2">
        <v>0</v>
      </c>
      <c r="J135" s="2">
        <f t="shared" ref="J135" si="375">(I135+H135)/C135</f>
        <v>2.5</v>
      </c>
      <c r="K135" s="3">
        <f t="shared" ref="K135" si="376">J135*C135</f>
        <v>2750</v>
      </c>
    </row>
    <row r="136" spans="1:11" ht="15.75">
      <c r="A136" s="14">
        <v>44099</v>
      </c>
      <c r="B136" s="11" t="s">
        <v>363</v>
      </c>
      <c r="C136" s="11">
        <v>1100</v>
      </c>
      <c r="D136" s="11" t="s">
        <v>13</v>
      </c>
      <c r="E136" s="21">
        <v>580.20000000000005</v>
      </c>
      <c r="F136" s="21">
        <v>576</v>
      </c>
      <c r="G136" s="21">
        <v>0</v>
      </c>
      <c r="H136" s="2">
        <f t="shared" ref="H136" si="377">(IF(D136="SELL",E136-F136,IF(D136="BUY",F136-E136)))*C136</f>
        <v>4620.00000000005</v>
      </c>
      <c r="I136" s="2">
        <v>0</v>
      </c>
      <c r="J136" s="2">
        <f t="shared" ref="J136" si="378">(I136+H136)/C136</f>
        <v>4.2000000000000455</v>
      </c>
      <c r="K136" s="3">
        <f t="shared" ref="K136" si="379">J136*C136</f>
        <v>4620.00000000005</v>
      </c>
    </row>
    <row r="137" spans="1:11" ht="15.75">
      <c r="A137" s="14">
        <v>44099</v>
      </c>
      <c r="B137" s="11" t="s">
        <v>378</v>
      </c>
      <c r="C137" s="11">
        <v>3600</v>
      </c>
      <c r="D137" s="11" t="s">
        <v>13</v>
      </c>
      <c r="E137" s="21">
        <v>157.5</v>
      </c>
      <c r="F137" s="21">
        <v>156</v>
      </c>
      <c r="G137" s="21">
        <v>0</v>
      </c>
      <c r="H137" s="2">
        <f t="shared" ref="H137" si="380">(IF(D137="SELL",E137-F137,IF(D137="BUY",F137-E137)))*C137</f>
        <v>5400</v>
      </c>
      <c r="I137" s="2">
        <f>C137*1</f>
        <v>3600</v>
      </c>
      <c r="J137" s="2">
        <v>1.5</v>
      </c>
      <c r="K137" s="3">
        <f t="shared" ref="K137" si="381">J137*C137</f>
        <v>5400</v>
      </c>
    </row>
    <row r="138" spans="1:11" ht="15.75">
      <c r="A138" s="14">
        <v>44098</v>
      </c>
      <c r="B138" s="11" t="s">
        <v>363</v>
      </c>
      <c r="C138" s="11">
        <v>1100</v>
      </c>
      <c r="D138" s="11" t="s">
        <v>13</v>
      </c>
      <c r="E138" s="21">
        <v>582</v>
      </c>
      <c r="F138" s="21">
        <v>578</v>
      </c>
      <c r="G138" s="21">
        <v>0</v>
      </c>
      <c r="H138" s="2">
        <f t="shared" ref="H138" si="382">(IF(D138="SELL",E138-F138,IF(D138="BUY",F138-E138)))*C138</f>
        <v>4400</v>
      </c>
      <c r="I138" s="2">
        <v>0</v>
      </c>
      <c r="J138" s="2">
        <f t="shared" ref="J138" si="383">(I138+H138)/C138</f>
        <v>4</v>
      </c>
      <c r="K138" s="3">
        <f t="shared" ref="K138" si="384">J138*C138</f>
        <v>4400</v>
      </c>
    </row>
    <row r="139" spans="1:11" ht="15.75">
      <c r="A139" s="14">
        <v>44098</v>
      </c>
      <c r="B139" s="11" t="s">
        <v>58</v>
      </c>
      <c r="C139" s="11">
        <v>1500</v>
      </c>
      <c r="D139" s="11" t="s">
        <v>12</v>
      </c>
      <c r="E139" s="21">
        <v>449</v>
      </c>
      <c r="F139" s="21">
        <v>445</v>
      </c>
      <c r="G139" s="21">
        <v>0</v>
      </c>
      <c r="H139" s="2">
        <f t="shared" ref="H139" si="385">(IF(D139="SELL",E139-F139,IF(D139="BUY",F139-E139)))*C139</f>
        <v>-6000</v>
      </c>
      <c r="I139" s="2">
        <v>0</v>
      </c>
      <c r="J139" s="2">
        <f t="shared" ref="J139" si="386">(I139+H139)/C139</f>
        <v>-4</v>
      </c>
      <c r="K139" s="3">
        <f t="shared" ref="K139" si="387">J139*C139</f>
        <v>-6000</v>
      </c>
    </row>
    <row r="140" spans="1:11" ht="15.75">
      <c r="A140" s="14">
        <v>44097</v>
      </c>
      <c r="B140" s="11" t="s">
        <v>355</v>
      </c>
      <c r="C140" s="11">
        <v>850</v>
      </c>
      <c r="D140" s="11" t="s">
        <v>12</v>
      </c>
      <c r="E140" s="21">
        <v>1012</v>
      </c>
      <c r="F140" s="21">
        <v>1017</v>
      </c>
      <c r="G140" s="21">
        <v>1020</v>
      </c>
      <c r="H140" s="2">
        <f t="shared" ref="H140" si="388">(IF(D140="SELL",E140-F140,IF(D140="BUY",F140-E140)))*C140</f>
        <v>4250</v>
      </c>
      <c r="I140" s="2">
        <f>C140*3</f>
        <v>2550</v>
      </c>
      <c r="J140" s="2">
        <f t="shared" ref="J140" si="389">(I140+H140)/C140</f>
        <v>8</v>
      </c>
      <c r="K140" s="3">
        <f t="shared" ref="K140" si="390">J140*C140</f>
        <v>6800</v>
      </c>
    </row>
    <row r="141" spans="1:11" ht="15.75">
      <c r="A141" s="14">
        <v>44097</v>
      </c>
      <c r="B141" s="11" t="s">
        <v>58</v>
      </c>
      <c r="C141" s="11">
        <v>1500</v>
      </c>
      <c r="D141" s="11" t="s">
        <v>13</v>
      </c>
      <c r="E141" s="21">
        <v>480.5</v>
      </c>
      <c r="F141" s="21">
        <v>475</v>
      </c>
      <c r="G141" s="21">
        <v>470</v>
      </c>
      <c r="H141" s="2">
        <f t="shared" ref="H141" si="391">(IF(D141="SELL",E141-F141,IF(D141="BUY",F141-E141)))*C141</f>
        <v>8250</v>
      </c>
      <c r="I141" s="2">
        <f>C141*5</f>
        <v>7500</v>
      </c>
      <c r="J141" s="2">
        <f t="shared" ref="J141" si="392">(I141+H141)/C141</f>
        <v>10.5</v>
      </c>
      <c r="K141" s="3">
        <f t="shared" ref="K141" si="393">J141*C141</f>
        <v>15750</v>
      </c>
    </row>
    <row r="142" spans="1:11" ht="15.75">
      <c r="A142" s="14">
        <v>44096</v>
      </c>
      <c r="B142" s="11" t="s">
        <v>363</v>
      </c>
      <c r="C142" s="11">
        <v>1100</v>
      </c>
      <c r="D142" s="11" t="s">
        <v>13</v>
      </c>
      <c r="E142" s="21">
        <v>584.70000000000005</v>
      </c>
      <c r="F142" s="21">
        <v>581</v>
      </c>
      <c r="G142" s="21">
        <v>0</v>
      </c>
      <c r="H142" s="2">
        <f t="shared" ref="H142" si="394">(IF(D142="SELL",E142-F142,IF(D142="BUY",F142-E142)))*C142</f>
        <v>4070.00000000005</v>
      </c>
      <c r="I142" s="2">
        <v>0</v>
      </c>
      <c r="J142" s="2">
        <f t="shared" ref="J142" si="395">(I142+H142)/C142</f>
        <v>3.7000000000000455</v>
      </c>
      <c r="K142" s="3">
        <f t="shared" ref="K142" si="396">J142*C142</f>
        <v>4070.00000000005</v>
      </c>
    </row>
    <row r="143" spans="1:11" ht="15.75">
      <c r="A143" s="14">
        <v>44096</v>
      </c>
      <c r="B143" s="11" t="s">
        <v>68</v>
      </c>
      <c r="C143" s="11">
        <v>6000</v>
      </c>
      <c r="D143" s="11" t="s">
        <v>12</v>
      </c>
      <c r="E143" s="21">
        <v>100</v>
      </c>
      <c r="F143" s="21">
        <v>101</v>
      </c>
      <c r="G143" s="21">
        <v>102</v>
      </c>
      <c r="H143" s="2">
        <f t="shared" ref="H143" si="397">(IF(D143="SELL",E143-F143,IF(D143="BUY",F143-E143)))*C143</f>
        <v>6000</v>
      </c>
      <c r="I143" s="2">
        <v>0</v>
      </c>
      <c r="J143" s="2">
        <f t="shared" ref="J143" si="398">(I143+H143)/C143</f>
        <v>1</v>
      </c>
      <c r="K143" s="3">
        <f t="shared" ref="K143" si="399">J143*C143</f>
        <v>6000</v>
      </c>
    </row>
    <row r="144" spans="1:11" ht="15.75">
      <c r="A144" s="14">
        <v>44095</v>
      </c>
      <c r="B144" s="11" t="s">
        <v>217</v>
      </c>
      <c r="C144" s="11">
        <v>1000</v>
      </c>
      <c r="D144" s="11" t="s">
        <v>12</v>
      </c>
      <c r="E144" s="21">
        <v>678.5</v>
      </c>
      <c r="F144" s="21">
        <v>684</v>
      </c>
      <c r="G144" s="21">
        <v>0</v>
      </c>
      <c r="H144" s="2">
        <f t="shared" ref="H144" si="400">(IF(D144="SELL",E144-F144,IF(D144="BUY",F144-E144)))*C144</f>
        <v>5500</v>
      </c>
      <c r="I144" s="2">
        <v>0</v>
      </c>
      <c r="J144" s="2">
        <f t="shared" ref="J144" si="401">(I144+H144)/C144</f>
        <v>5.5</v>
      </c>
      <c r="K144" s="3">
        <f t="shared" ref="K144" si="402">J144*C144</f>
        <v>5500</v>
      </c>
    </row>
    <row r="145" spans="1:11" ht="15.75">
      <c r="A145" s="14">
        <v>44095</v>
      </c>
      <c r="B145" s="11" t="s">
        <v>78</v>
      </c>
      <c r="C145" s="11">
        <v>7000</v>
      </c>
      <c r="D145" s="11" t="s">
        <v>12</v>
      </c>
      <c r="E145" s="21">
        <v>120.9</v>
      </c>
      <c r="F145" s="21">
        <v>120.9</v>
      </c>
      <c r="G145" s="21">
        <v>0</v>
      </c>
      <c r="H145" s="2">
        <f t="shared" ref="H145" si="403">(IF(D145="SELL",E145-F145,IF(D145="BUY",F145-E145)))*C145</f>
        <v>0</v>
      </c>
      <c r="I145" s="2">
        <v>0</v>
      </c>
      <c r="J145" s="2">
        <f t="shared" ref="J145" si="404">(I145+H145)/C145</f>
        <v>0</v>
      </c>
      <c r="K145" s="3">
        <f t="shared" ref="K145" si="405">J145*C145</f>
        <v>0</v>
      </c>
    </row>
    <row r="146" spans="1:11" ht="15.75">
      <c r="A146" s="14">
        <v>44095</v>
      </c>
      <c r="B146" s="11" t="s">
        <v>62</v>
      </c>
      <c r="C146" s="11">
        <v>3000</v>
      </c>
      <c r="D146" s="11" t="s">
        <v>12</v>
      </c>
      <c r="E146" s="21">
        <v>218</v>
      </c>
      <c r="F146" s="21">
        <v>215.8</v>
      </c>
      <c r="G146" s="21">
        <v>0</v>
      </c>
      <c r="H146" s="2">
        <f t="shared" ref="H146" si="406">(IF(D146="SELL",E146-F146,IF(D146="BUY",F146-E146)))*C146</f>
        <v>-6599.9999999999654</v>
      </c>
      <c r="I146" s="2">
        <v>0</v>
      </c>
      <c r="J146" s="2">
        <f t="shared" ref="J146" si="407">(I146+H146)/C146</f>
        <v>-2.1999999999999886</v>
      </c>
      <c r="K146" s="3">
        <f t="shared" ref="K146" si="408">J146*C146</f>
        <v>-6599.9999999999654</v>
      </c>
    </row>
    <row r="147" spans="1:11" ht="15.75">
      <c r="A147" s="14">
        <v>44095</v>
      </c>
      <c r="B147" s="11" t="s">
        <v>306</v>
      </c>
      <c r="C147" s="11">
        <v>1200</v>
      </c>
      <c r="D147" s="11" t="s">
        <v>12</v>
      </c>
      <c r="E147" s="21">
        <v>478</v>
      </c>
      <c r="F147" s="21">
        <v>474</v>
      </c>
      <c r="G147" s="21">
        <v>0</v>
      </c>
      <c r="H147" s="2">
        <f t="shared" ref="H147" si="409">(IF(D147="SELL",E147-F147,IF(D147="BUY",F147-E147)))*C147</f>
        <v>-4800</v>
      </c>
      <c r="I147" s="2">
        <v>0</v>
      </c>
      <c r="J147" s="2">
        <f t="shared" ref="J147" si="410">(I147+H147)/C147</f>
        <v>-4</v>
      </c>
      <c r="K147" s="3">
        <f t="shared" ref="K147" si="411">J147*C147</f>
        <v>-4800</v>
      </c>
    </row>
    <row r="148" spans="1:11" ht="15.75">
      <c r="A148" s="14">
        <v>44092</v>
      </c>
      <c r="B148" s="11" t="s">
        <v>380</v>
      </c>
      <c r="C148" s="11">
        <v>1000</v>
      </c>
      <c r="D148" s="11" t="s">
        <v>12</v>
      </c>
      <c r="E148" s="21">
        <v>702</v>
      </c>
      <c r="F148" s="21">
        <v>707</v>
      </c>
      <c r="G148" s="21">
        <v>714</v>
      </c>
      <c r="H148" s="2">
        <f t="shared" ref="H148" si="412">(IF(D148="SELL",E148-F148,IF(D148="BUY",F148-E148)))*C148</f>
        <v>5000</v>
      </c>
      <c r="I148" s="2">
        <f>C148*7</f>
        <v>7000</v>
      </c>
      <c r="J148" s="2">
        <f t="shared" ref="J148" si="413">(I148+H148)/C148</f>
        <v>12</v>
      </c>
      <c r="K148" s="3">
        <f t="shared" ref="K148" si="414">J148*C148</f>
        <v>12000</v>
      </c>
    </row>
    <row r="149" spans="1:11" ht="15.75">
      <c r="A149" s="14">
        <v>44092</v>
      </c>
      <c r="B149" s="11" t="s">
        <v>58</v>
      </c>
      <c r="C149" s="11">
        <v>1500</v>
      </c>
      <c r="D149" s="11" t="s">
        <v>12</v>
      </c>
      <c r="E149" s="21">
        <v>479.6</v>
      </c>
      <c r="F149" s="21">
        <v>483.5</v>
      </c>
      <c r="G149" s="21">
        <v>0</v>
      </c>
      <c r="H149" s="2">
        <f t="shared" ref="H149" si="415">(IF(D149="SELL",E149-F149,IF(D149="BUY",F149-E149)))*C149</f>
        <v>5849.9999999999654</v>
      </c>
      <c r="I149" s="2">
        <v>0</v>
      </c>
      <c r="J149" s="2">
        <f t="shared" ref="J149" si="416">(I149+H149)/C149</f>
        <v>3.8999999999999768</v>
      </c>
      <c r="K149" s="3">
        <f t="shared" ref="K149" si="417">J149*C149</f>
        <v>5849.9999999999654</v>
      </c>
    </row>
    <row r="150" spans="1:11" ht="15.75">
      <c r="A150" s="14">
        <v>44092</v>
      </c>
      <c r="B150" s="11" t="s">
        <v>306</v>
      </c>
      <c r="C150" s="11">
        <v>1200</v>
      </c>
      <c r="D150" s="11" t="s">
        <v>12</v>
      </c>
      <c r="E150" s="21">
        <v>484</v>
      </c>
      <c r="F150" s="21">
        <v>481.8</v>
      </c>
      <c r="G150" s="21">
        <v>0</v>
      </c>
      <c r="H150" s="2">
        <f t="shared" ref="H150" si="418">(IF(D150="SELL",E150-F150,IF(D150="BUY",F150-E150)))*C150</f>
        <v>-2639.9999999999864</v>
      </c>
      <c r="I150" s="2">
        <v>0</v>
      </c>
      <c r="J150" s="2">
        <f t="shared" ref="J150" si="419">(I150+H150)/C150</f>
        <v>-2.1999999999999886</v>
      </c>
      <c r="K150" s="3">
        <f t="shared" ref="K150" si="420">J150*C150</f>
        <v>-2639.9999999999864</v>
      </c>
    </row>
    <row r="151" spans="1:11" ht="15.75">
      <c r="A151" s="14">
        <v>44092</v>
      </c>
      <c r="B151" s="11" t="s">
        <v>68</v>
      </c>
      <c r="C151" s="11">
        <v>6000</v>
      </c>
      <c r="D151" s="11" t="s">
        <v>12</v>
      </c>
      <c r="E151" s="21">
        <v>108.85</v>
      </c>
      <c r="F151" s="21">
        <v>107.9</v>
      </c>
      <c r="G151" s="21">
        <v>0</v>
      </c>
      <c r="H151" s="2">
        <f t="shared" ref="H151" si="421">(IF(D151="SELL",E151-F151,IF(D151="BUY",F151-E151)))*C151</f>
        <v>-5699.9999999999318</v>
      </c>
      <c r="I151" s="2">
        <v>0</v>
      </c>
      <c r="J151" s="2">
        <f t="shared" ref="J151" si="422">(I151+H151)/C151</f>
        <v>-0.94999999999998863</v>
      </c>
      <c r="K151" s="3">
        <f t="shared" ref="K151" si="423">J151*C151</f>
        <v>-5699.9999999999318</v>
      </c>
    </row>
    <row r="152" spans="1:11" ht="15.75">
      <c r="A152" s="14">
        <v>44091</v>
      </c>
      <c r="B152" s="11" t="s">
        <v>379</v>
      </c>
      <c r="C152" s="11">
        <v>650</v>
      </c>
      <c r="D152" s="11" t="s">
        <v>12</v>
      </c>
      <c r="E152" s="21">
        <v>894.8</v>
      </c>
      <c r="F152" s="21">
        <v>897.2</v>
      </c>
      <c r="G152" s="21">
        <v>0</v>
      </c>
      <c r="H152" s="2">
        <f t="shared" ref="H152" si="424">(IF(D152="SELL",E152-F152,IF(D152="BUY",F152-E152)))*C152</f>
        <v>1560.0000000000591</v>
      </c>
      <c r="I152" s="2">
        <v>0</v>
      </c>
      <c r="J152" s="2">
        <f t="shared" ref="J152" si="425">(I152+H152)/C152</f>
        <v>2.4000000000000909</v>
      </c>
      <c r="K152" s="3">
        <f t="shared" ref="K152" si="426">J152*C152</f>
        <v>1560.0000000000591</v>
      </c>
    </row>
    <row r="153" spans="1:11" ht="15.75">
      <c r="A153" s="14">
        <v>44091</v>
      </c>
      <c r="B153" s="11" t="s">
        <v>68</v>
      </c>
      <c r="C153" s="11">
        <v>6000</v>
      </c>
      <c r="D153" s="11" t="s">
        <v>13</v>
      </c>
      <c r="E153" s="21">
        <v>109.9</v>
      </c>
      <c r="F153" s="21">
        <v>108.9</v>
      </c>
      <c r="G153" s="21">
        <v>0</v>
      </c>
      <c r="H153" s="2">
        <f t="shared" ref="H153" si="427">(IF(D153="SELL",E153-F153,IF(D153="BUY",F153-E153)))*C153</f>
        <v>6000</v>
      </c>
      <c r="I153" s="2">
        <v>0</v>
      </c>
      <c r="J153" s="2">
        <f t="shared" ref="J153" si="428">(I153+H153)/C153</f>
        <v>1</v>
      </c>
      <c r="K153" s="3">
        <f t="shared" ref="K153" si="429">J153*C153</f>
        <v>6000</v>
      </c>
    </row>
    <row r="154" spans="1:11" ht="15.75">
      <c r="A154" s="14">
        <v>44091</v>
      </c>
      <c r="B154" s="11" t="s">
        <v>306</v>
      </c>
      <c r="C154" s="11">
        <v>1200</v>
      </c>
      <c r="D154" s="11" t="s">
        <v>12</v>
      </c>
      <c r="E154" s="21">
        <v>475.7</v>
      </c>
      <c r="F154" s="21">
        <v>480.2</v>
      </c>
      <c r="G154" s="21">
        <v>485</v>
      </c>
      <c r="H154" s="2">
        <f t="shared" ref="H154" si="430">(IF(D154="SELL",E154-F154,IF(D154="BUY",F154-E154)))*C154</f>
        <v>5400</v>
      </c>
      <c r="I154" s="2">
        <f>C154*4.8</f>
        <v>5760</v>
      </c>
      <c r="J154" s="2">
        <f t="shared" ref="J154" si="431">(I154+H154)/C154</f>
        <v>9.3000000000000007</v>
      </c>
      <c r="K154" s="3">
        <f t="shared" ref="K154" si="432">J154*C154</f>
        <v>11160</v>
      </c>
    </row>
    <row r="155" spans="1:11" ht="15.75">
      <c r="A155" s="14">
        <v>44090</v>
      </c>
      <c r="B155" s="11" t="s">
        <v>175</v>
      </c>
      <c r="C155" s="11">
        <v>4300</v>
      </c>
      <c r="D155" s="11" t="s">
        <v>13</v>
      </c>
      <c r="E155" s="21">
        <v>182</v>
      </c>
      <c r="F155" s="21">
        <v>183.7</v>
      </c>
      <c r="G155" s="21">
        <v>0</v>
      </c>
      <c r="H155" s="2">
        <f t="shared" ref="H155" si="433">(IF(D155="SELL",E155-F155,IF(D155="BUY",F155-E155)))*C155</f>
        <v>-7309.9999999999509</v>
      </c>
      <c r="I155" s="2">
        <v>0</v>
      </c>
      <c r="J155" s="2">
        <f t="shared" ref="J155" si="434">(I155+H155)/C155</f>
        <v>-1.6999999999999886</v>
      </c>
      <c r="K155" s="3">
        <f t="shared" ref="K155" si="435">J155*C155</f>
        <v>-7309.9999999999509</v>
      </c>
    </row>
    <row r="156" spans="1:11" ht="15.75">
      <c r="A156" s="14">
        <v>44090</v>
      </c>
      <c r="B156" s="11" t="s">
        <v>62</v>
      </c>
      <c r="C156" s="11">
        <v>3000</v>
      </c>
      <c r="D156" s="11" t="s">
        <v>12</v>
      </c>
      <c r="E156" s="21">
        <v>218.8</v>
      </c>
      <c r="F156" s="21">
        <v>221</v>
      </c>
      <c r="G156" s="21">
        <v>0</v>
      </c>
      <c r="H156" s="2">
        <f t="shared" ref="H156" si="436">(IF(D156="SELL",E156-F156,IF(D156="BUY",F156-E156)))*C156</f>
        <v>6599.9999999999654</v>
      </c>
      <c r="I156" s="2">
        <v>0</v>
      </c>
      <c r="J156" s="2">
        <f t="shared" ref="J156" si="437">(I156+H156)/C156</f>
        <v>2.1999999999999886</v>
      </c>
      <c r="K156" s="3">
        <f t="shared" ref="K156" si="438">J156*C156</f>
        <v>6599.9999999999654</v>
      </c>
    </row>
    <row r="157" spans="1:11" ht="15.75">
      <c r="A157" s="14">
        <v>44089</v>
      </c>
      <c r="B157" s="11" t="s">
        <v>306</v>
      </c>
      <c r="C157" s="11">
        <v>1200</v>
      </c>
      <c r="D157" s="11" t="s">
        <v>12</v>
      </c>
      <c r="E157" s="21">
        <v>473.3</v>
      </c>
      <c r="F157" s="21">
        <v>477.5</v>
      </c>
      <c r="G157" s="21">
        <v>482</v>
      </c>
      <c r="H157" s="2">
        <f t="shared" ref="H157:H158" si="439">(IF(D157="SELL",E157-F157,IF(D157="BUY",F157-E157)))*C157</f>
        <v>5039.9999999999864</v>
      </c>
      <c r="I157" s="2">
        <f>C157*4.5</f>
        <v>5400</v>
      </c>
      <c r="J157" s="2">
        <f t="shared" ref="J157:J158" si="440">(I157+H157)/C157</f>
        <v>8.6999999999999886</v>
      </c>
      <c r="K157" s="3">
        <f t="shared" ref="K157:K158" si="441">J157*C157</f>
        <v>10439.999999999985</v>
      </c>
    </row>
    <row r="158" spans="1:11" ht="15.75">
      <c r="A158" s="14">
        <v>44089</v>
      </c>
      <c r="B158" s="11" t="s">
        <v>58</v>
      </c>
      <c r="C158" s="11">
        <v>1500</v>
      </c>
      <c r="D158" s="11" t="s">
        <v>12</v>
      </c>
      <c r="E158" s="21">
        <v>504.5</v>
      </c>
      <c r="F158" s="21">
        <v>499.5</v>
      </c>
      <c r="G158" s="21">
        <v>0</v>
      </c>
      <c r="H158" s="2">
        <f t="shared" si="439"/>
        <v>-7500</v>
      </c>
      <c r="I158" s="2">
        <v>0</v>
      </c>
      <c r="J158" s="2">
        <f t="shared" si="440"/>
        <v>-5</v>
      </c>
      <c r="K158" s="3">
        <f t="shared" si="441"/>
        <v>-7500</v>
      </c>
    </row>
    <row r="159" spans="1:11" ht="15.75">
      <c r="A159" s="14">
        <v>44089</v>
      </c>
      <c r="B159" s="11" t="s">
        <v>62</v>
      </c>
      <c r="C159" s="11">
        <v>3000</v>
      </c>
      <c r="D159" s="11" t="s">
        <v>13</v>
      </c>
      <c r="E159" s="21">
        <v>216.6</v>
      </c>
      <c r="F159" s="21">
        <v>217</v>
      </c>
      <c r="G159" s="21">
        <v>0</v>
      </c>
      <c r="H159" s="2">
        <f t="shared" ref="H159" si="442">(IF(D159="SELL",E159-F159,IF(D159="BUY",F159-E159)))*C159</f>
        <v>-1200.0000000000171</v>
      </c>
      <c r="I159" s="2">
        <v>0</v>
      </c>
      <c r="J159" s="2">
        <f t="shared" ref="J159" si="443">(I159+H159)/C159</f>
        <v>-0.40000000000000568</v>
      </c>
      <c r="K159" s="3">
        <f t="shared" ref="K159" si="444">J159*C159</f>
        <v>-1200.0000000000171</v>
      </c>
    </row>
    <row r="160" spans="1:11" ht="15.75">
      <c r="A160" s="14">
        <v>44088</v>
      </c>
      <c r="B160" s="11" t="s">
        <v>68</v>
      </c>
      <c r="C160" s="11">
        <v>6000</v>
      </c>
      <c r="D160" s="11" t="s">
        <v>13</v>
      </c>
      <c r="E160" s="21">
        <v>108.5</v>
      </c>
      <c r="F160" s="21">
        <v>109.4</v>
      </c>
      <c r="G160" s="21">
        <v>0</v>
      </c>
      <c r="H160" s="2">
        <f t="shared" ref="H160" si="445">(IF(D160="SELL",E160-F160,IF(D160="BUY",F160-E160)))*C160</f>
        <v>-5400.0000000000346</v>
      </c>
      <c r="I160" s="2">
        <v>0</v>
      </c>
      <c r="J160" s="2">
        <f t="shared" ref="J160" si="446">(I160+H160)/C160</f>
        <v>-0.9000000000000058</v>
      </c>
      <c r="K160" s="3">
        <f t="shared" ref="K160" si="447">J160*C160</f>
        <v>-5400.0000000000346</v>
      </c>
    </row>
    <row r="161" spans="1:11" ht="15.75">
      <c r="A161" s="14">
        <v>44088</v>
      </c>
      <c r="B161" s="11" t="s">
        <v>338</v>
      </c>
      <c r="C161" s="11">
        <v>2500</v>
      </c>
      <c r="D161" s="11" t="s">
        <v>13</v>
      </c>
      <c r="E161" s="21">
        <v>233</v>
      </c>
      <c r="F161" s="21">
        <v>236</v>
      </c>
      <c r="G161" s="21">
        <v>0</v>
      </c>
      <c r="H161" s="2">
        <f t="shared" ref="H161" si="448">(IF(D161="SELL",E161-F161,IF(D161="BUY",F161-E161)))*C161</f>
        <v>-7500</v>
      </c>
      <c r="I161" s="2">
        <v>0</v>
      </c>
      <c r="J161" s="2">
        <f t="shared" ref="J161" si="449">(I161+H161)/C161</f>
        <v>-3</v>
      </c>
      <c r="K161" s="3">
        <f t="shared" ref="K161" si="450">J161*C161</f>
        <v>-7500</v>
      </c>
    </row>
    <row r="162" spans="1:11" ht="15.75">
      <c r="A162" s="14">
        <v>44088</v>
      </c>
      <c r="B162" s="11" t="s">
        <v>378</v>
      </c>
      <c r="C162" s="11">
        <v>3600</v>
      </c>
      <c r="D162" s="11" t="s">
        <v>13</v>
      </c>
      <c r="E162" s="21">
        <v>160.69999999999999</v>
      </c>
      <c r="F162" s="21">
        <v>160</v>
      </c>
      <c r="G162" s="21">
        <v>0</v>
      </c>
      <c r="H162" s="2">
        <f t="shared" ref="H162" si="451">(IF(D162="SELL",E162-F162,IF(D162="BUY",F162-E162)))*C162</f>
        <v>2519.9999999999591</v>
      </c>
      <c r="I162" s="2">
        <v>0</v>
      </c>
      <c r="J162" s="2">
        <f t="shared" ref="J162" si="452">(I162+H162)/C162</f>
        <v>0.69999999999998863</v>
      </c>
      <c r="K162" s="3">
        <f t="shared" ref="K162" si="453">J162*C162</f>
        <v>2519.9999999999591</v>
      </c>
    </row>
    <row r="163" spans="1:11" ht="15.75">
      <c r="A163" s="14">
        <v>44088</v>
      </c>
      <c r="B163" s="11" t="s">
        <v>321</v>
      </c>
      <c r="C163" s="11">
        <v>3000</v>
      </c>
      <c r="D163" s="11" t="s">
        <v>12</v>
      </c>
      <c r="E163" s="21">
        <v>237.7</v>
      </c>
      <c r="F163" s="21">
        <v>238.3</v>
      </c>
      <c r="G163" s="21">
        <v>0</v>
      </c>
      <c r="H163" s="2">
        <f t="shared" ref="H163" si="454">(IF(D163="SELL",E163-F163,IF(D163="BUY",F163-E163)))*C163</f>
        <v>1800.0000000000682</v>
      </c>
      <c r="I163" s="2">
        <v>0</v>
      </c>
      <c r="J163" s="2">
        <f t="shared" ref="J163" si="455">(I163+H163)/C163</f>
        <v>0.60000000000002274</v>
      </c>
      <c r="K163" s="3">
        <f t="shared" ref="K163" si="456">J163*C163</f>
        <v>1800.0000000000682</v>
      </c>
    </row>
    <row r="164" spans="1:11" ht="15.75">
      <c r="A164" s="14">
        <v>44085</v>
      </c>
      <c r="B164" s="11" t="s">
        <v>377</v>
      </c>
      <c r="C164" s="11">
        <v>200</v>
      </c>
      <c r="D164" s="11" t="s">
        <v>13</v>
      </c>
      <c r="E164" s="21">
        <v>3922</v>
      </c>
      <c r="F164" s="21">
        <v>3950</v>
      </c>
      <c r="G164" s="21">
        <v>0</v>
      </c>
      <c r="H164" s="2">
        <f t="shared" ref="H164" si="457">(IF(D164="SELL",E164-F164,IF(D164="BUY",F164-E164)))*C164</f>
        <v>-5600</v>
      </c>
      <c r="I164" s="2">
        <v>0</v>
      </c>
      <c r="J164" s="2">
        <f t="shared" ref="J164" si="458">(I164+H164)/C164</f>
        <v>-28</v>
      </c>
      <c r="K164" s="3">
        <f t="shared" ref="K164" si="459">J164*C164</f>
        <v>-5600</v>
      </c>
    </row>
    <row r="165" spans="1:11" ht="15.75">
      <c r="A165" s="14">
        <v>44085</v>
      </c>
      <c r="B165" s="11" t="s">
        <v>38</v>
      </c>
      <c r="C165" s="11">
        <v>1375</v>
      </c>
      <c r="D165" s="11" t="s">
        <v>13</v>
      </c>
      <c r="E165" s="21">
        <v>396</v>
      </c>
      <c r="F165" s="21">
        <v>395.5</v>
      </c>
      <c r="G165" s="21">
        <v>0</v>
      </c>
      <c r="H165" s="2">
        <f t="shared" ref="H165" si="460">(IF(D165="SELL",E165-F165,IF(D165="BUY",F165-E165)))*C165</f>
        <v>687.5</v>
      </c>
      <c r="I165" s="2">
        <v>0</v>
      </c>
      <c r="J165" s="2">
        <f t="shared" ref="J165" si="461">(I165+H165)/C165</f>
        <v>0.5</v>
      </c>
      <c r="K165" s="3">
        <f t="shared" ref="K165" si="462">J165*C165</f>
        <v>687.5</v>
      </c>
    </row>
    <row r="166" spans="1:11" ht="15.75">
      <c r="A166" s="14">
        <v>44085</v>
      </c>
      <c r="B166" s="11" t="s">
        <v>306</v>
      </c>
      <c r="C166" s="11">
        <v>1200</v>
      </c>
      <c r="D166" s="11" t="s">
        <v>12</v>
      </c>
      <c r="E166" s="21">
        <v>451.7</v>
      </c>
      <c r="F166" s="21">
        <v>455.7</v>
      </c>
      <c r="G166" s="21">
        <v>0</v>
      </c>
      <c r="H166" s="2">
        <f t="shared" ref="H166" si="463">(IF(D166="SELL",E166-F166,IF(D166="BUY",F166-E166)))*C166</f>
        <v>4800</v>
      </c>
      <c r="I166" s="2">
        <v>0</v>
      </c>
      <c r="J166" s="2">
        <f t="shared" ref="J166" si="464">(I166+H166)/C166</f>
        <v>4</v>
      </c>
      <c r="K166" s="3">
        <f t="shared" ref="K166" si="465">J166*C166</f>
        <v>4800</v>
      </c>
    </row>
    <row r="167" spans="1:11" ht="15.75">
      <c r="A167" s="14">
        <v>44085</v>
      </c>
      <c r="B167" s="11" t="s">
        <v>18</v>
      </c>
      <c r="C167" s="11">
        <v>2500</v>
      </c>
      <c r="D167" s="11" t="s">
        <v>12</v>
      </c>
      <c r="E167" s="21">
        <v>335.2</v>
      </c>
      <c r="F167" s="21">
        <v>337.2</v>
      </c>
      <c r="G167" s="21">
        <v>339.8</v>
      </c>
      <c r="H167" s="2">
        <f t="shared" ref="H167" si="466">(IF(D167="SELL",E167-F167,IF(D167="BUY",F167-E167)))*C167</f>
        <v>5000</v>
      </c>
      <c r="I167" s="2">
        <f>C167*2.6</f>
        <v>6500</v>
      </c>
      <c r="J167" s="2">
        <f t="shared" ref="J167" si="467">(I167+H167)/C167</f>
        <v>4.5999999999999996</v>
      </c>
      <c r="K167" s="3">
        <f t="shared" ref="K167" si="468">J167*C167</f>
        <v>11500</v>
      </c>
    </row>
    <row r="168" spans="1:11" ht="15.75">
      <c r="A168" s="14">
        <v>44085</v>
      </c>
      <c r="B168" s="11" t="s">
        <v>68</v>
      </c>
      <c r="C168" s="11">
        <v>6000</v>
      </c>
      <c r="D168" s="11" t="s">
        <v>13</v>
      </c>
      <c r="E168" s="21">
        <v>107.85</v>
      </c>
      <c r="F168" s="21">
        <v>106.9</v>
      </c>
      <c r="G168" s="21">
        <v>105.95</v>
      </c>
      <c r="H168" s="2">
        <f t="shared" ref="H168" si="469">(IF(D168="SELL",E168-F168,IF(D168="BUY",F168-E168)))*C168</f>
        <v>5699.9999999999318</v>
      </c>
      <c r="I168" s="2">
        <f>C168*0.95</f>
        <v>5700</v>
      </c>
      <c r="J168" s="2">
        <f t="shared" ref="J168" si="470">(I168+H168)/C168</f>
        <v>1.8999999999999886</v>
      </c>
      <c r="K168" s="3">
        <f t="shared" ref="K168" si="471">J168*C168</f>
        <v>11399.999999999931</v>
      </c>
    </row>
    <row r="169" spans="1:11" ht="15.75">
      <c r="A169" s="14">
        <v>44084</v>
      </c>
      <c r="B169" s="11" t="s">
        <v>355</v>
      </c>
      <c r="C169" s="11">
        <v>850</v>
      </c>
      <c r="D169" s="11" t="s">
        <v>13</v>
      </c>
      <c r="E169" s="21">
        <v>954</v>
      </c>
      <c r="F169" s="21">
        <v>957.5</v>
      </c>
      <c r="G169" s="21">
        <v>0</v>
      </c>
      <c r="H169" s="2">
        <f t="shared" ref="H169" si="472">(IF(D169="SELL",E169-F169,IF(D169="BUY",F169-E169)))*C169</f>
        <v>-2975</v>
      </c>
      <c r="I169" s="2">
        <v>0</v>
      </c>
      <c r="J169" s="2">
        <f t="shared" ref="J169" si="473">(I169+H169)/C169</f>
        <v>-3.5</v>
      </c>
      <c r="K169" s="3">
        <f t="shared" ref="K169" si="474">J169*C169</f>
        <v>-2975</v>
      </c>
    </row>
    <row r="170" spans="1:11" ht="15.75">
      <c r="A170" s="14">
        <v>44084</v>
      </c>
      <c r="B170" s="11" t="s">
        <v>68</v>
      </c>
      <c r="C170" s="11">
        <v>6000</v>
      </c>
      <c r="D170" s="11" t="s">
        <v>13</v>
      </c>
      <c r="E170" s="21">
        <v>108.1</v>
      </c>
      <c r="F170" s="21">
        <v>107</v>
      </c>
      <c r="G170" s="21">
        <v>106</v>
      </c>
      <c r="H170" s="2">
        <f t="shared" ref="H170" si="475">(IF(D170="SELL",E170-F170,IF(D170="BUY",F170-E170)))*C170</f>
        <v>6599.9999999999654</v>
      </c>
      <c r="I170" s="2">
        <f>C170*1</f>
        <v>6000</v>
      </c>
      <c r="J170" s="2">
        <f t="shared" ref="J170" si="476">(I170+H170)/C170</f>
        <v>2.0999999999999943</v>
      </c>
      <c r="K170" s="3">
        <f t="shared" ref="K170" si="477">J170*C170</f>
        <v>12599.999999999965</v>
      </c>
    </row>
    <row r="171" spans="1:11" ht="15.75">
      <c r="A171" s="14">
        <v>44083</v>
      </c>
      <c r="B171" s="11" t="s">
        <v>25</v>
      </c>
      <c r="C171" s="11">
        <v>1200</v>
      </c>
      <c r="D171" s="11" t="s">
        <v>12</v>
      </c>
      <c r="E171" s="21">
        <v>435</v>
      </c>
      <c r="F171" s="21">
        <v>430</v>
      </c>
      <c r="G171" s="21">
        <v>0</v>
      </c>
      <c r="H171" s="2">
        <f t="shared" ref="H171" si="478">(IF(D171="SELL",E171-F171,IF(D171="BUY",F171-E171)))*C171</f>
        <v>-6000</v>
      </c>
      <c r="I171" s="2">
        <v>0</v>
      </c>
      <c r="J171" s="2">
        <f t="shared" ref="J171" si="479">(I171+H171)/C171</f>
        <v>-5</v>
      </c>
      <c r="K171" s="3">
        <f t="shared" ref="K171" si="480">J171*C171</f>
        <v>-6000</v>
      </c>
    </row>
    <row r="172" spans="1:11" ht="15.75">
      <c r="A172" s="14">
        <v>44083</v>
      </c>
      <c r="B172" s="11" t="s">
        <v>266</v>
      </c>
      <c r="C172" s="11">
        <v>5000</v>
      </c>
      <c r="D172" s="11" t="s">
        <v>12</v>
      </c>
      <c r="E172" s="21">
        <v>114.3</v>
      </c>
      <c r="F172" s="21">
        <v>113.4</v>
      </c>
      <c r="G172" s="21">
        <v>0</v>
      </c>
      <c r="H172" s="2">
        <f t="shared" ref="H172" si="481">(IF(D172="SELL",E172-F172,IF(D172="BUY",F172-E172)))*C172</f>
        <v>-4499.9999999999573</v>
      </c>
      <c r="I172" s="2">
        <v>0</v>
      </c>
      <c r="J172" s="2">
        <f t="shared" ref="J172" si="482">(I172+H172)/C172</f>
        <v>-0.89999999999999147</v>
      </c>
      <c r="K172" s="3">
        <f t="shared" ref="K172" si="483">J172*C172</f>
        <v>-4499.9999999999573</v>
      </c>
    </row>
    <row r="173" spans="1:11" ht="15.75">
      <c r="A173" s="14">
        <v>44082</v>
      </c>
      <c r="B173" s="11" t="s">
        <v>321</v>
      </c>
      <c r="C173" s="11">
        <v>3000</v>
      </c>
      <c r="D173" s="11" t="s">
        <v>13</v>
      </c>
      <c r="E173" s="21">
        <v>241</v>
      </c>
      <c r="F173" s="21">
        <v>238.5</v>
      </c>
      <c r="G173" s="21">
        <v>237</v>
      </c>
      <c r="H173" s="2">
        <f t="shared" ref="H173" si="484">(IF(D173="SELL",E173-F173,IF(D173="BUY",F173-E173)))*C173</f>
        <v>7500</v>
      </c>
      <c r="I173" s="2">
        <v>0</v>
      </c>
      <c r="J173" s="2">
        <f t="shared" ref="J173" si="485">(I173+H173)/C173</f>
        <v>2.5</v>
      </c>
      <c r="K173" s="3">
        <f t="shared" ref="K173" si="486">J173*C173</f>
        <v>7500</v>
      </c>
    </row>
    <row r="174" spans="1:11" ht="15.75">
      <c r="A174" s="14">
        <v>44081</v>
      </c>
      <c r="B174" s="11" t="s">
        <v>321</v>
      </c>
      <c r="C174" s="11">
        <v>3000</v>
      </c>
      <c r="D174" s="11" t="s">
        <v>13</v>
      </c>
      <c r="E174" s="21">
        <v>238.7</v>
      </c>
      <c r="F174" s="21">
        <v>236.5</v>
      </c>
      <c r="G174" s="21">
        <v>0</v>
      </c>
      <c r="H174" s="2">
        <f t="shared" ref="H174" si="487">(IF(D174="SELL",E174-F174,IF(D174="BUY",F174-E174)))*C174</f>
        <v>6599.9999999999654</v>
      </c>
      <c r="I174" s="2">
        <v>0</v>
      </c>
      <c r="J174" s="2">
        <f t="shared" ref="J174" si="488">(I174+H174)/C174</f>
        <v>2.1999999999999886</v>
      </c>
      <c r="K174" s="3">
        <f t="shared" ref="K174" si="489">J174*C174</f>
        <v>6599.9999999999654</v>
      </c>
    </row>
    <row r="175" spans="1:11" ht="15.75">
      <c r="A175" s="14">
        <v>44081</v>
      </c>
      <c r="B175" s="11" t="s">
        <v>27</v>
      </c>
      <c r="C175" s="11">
        <v>5700</v>
      </c>
      <c r="D175" s="11" t="s">
        <v>12</v>
      </c>
      <c r="E175" s="21">
        <v>151.30000000000001</v>
      </c>
      <c r="F175" s="21">
        <v>150</v>
      </c>
      <c r="G175" s="21">
        <v>0</v>
      </c>
      <c r="H175" s="2">
        <f t="shared" ref="H175" si="490">(IF(D175="SELL",E175-F175,IF(D175="BUY",F175-E175)))*C175</f>
        <v>-7410.0000000000646</v>
      </c>
      <c r="I175" s="2">
        <v>0</v>
      </c>
      <c r="J175" s="2">
        <f t="shared" ref="J175" si="491">(I175+H175)/C175</f>
        <v>-1.3000000000000114</v>
      </c>
      <c r="K175" s="3">
        <f t="shared" ref="K175" si="492">J175*C175</f>
        <v>-7410.0000000000646</v>
      </c>
    </row>
    <row r="176" spans="1:11" ht="15.75">
      <c r="A176" s="14">
        <v>44078</v>
      </c>
      <c r="B176" s="11" t="s">
        <v>58</v>
      </c>
      <c r="C176" s="11">
        <v>1500</v>
      </c>
      <c r="D176" s="11" t="s">
        <v>12</v>
      </c>
      <c r="E176" s="21">
        <v>474.5</v>
      </c>
      <c r="F176" s="21">
        <v>479</v>
      </c>
      <c r="G176" s="21">
        <v>484</v>
      </c>
      <c r="H176" s="2">
        <f t="shared" ref="H176" si="493">(IF(D176="SELL",E176-F176,IF(D176="BUY",F176-E176)))*C176</f>
        <v>6750</v>
      </c>
      <c r="I176" s="2">
        <f>C176*5</f>
        <v>7500</v>
      </c>
      <c r="J176" s="2">
        <f t="shared" ref="J176" si="494">(I176+H176)/C176</f>
        <v>9.5</v>
      </c>
      <c r="K176" s="3">
        <f t="shared" ref="K176" si="495">J176*C176</f>
        <v>14250</v>
      </c>
    </row>
    <row r="177" spans="1:11" ht="15.75">
      <c r="A177" s="14">
        <v>44078</v>
      </c>
      <c r="B177" s="11" t="s">
        <v>266</v>
      </c>
      <c r="C177" s="11">
        <v>5000</v>
      </c>
      <c r="D177" s="11" t="s">
        <v>12</v>
      </c>
      <c r="E177" s="21">
        <v>121.2</v>
      </c>
      <c r="F177" s="21">
        <v>122.2</v>
      </c>
      <c r="G177" s="21">
        <v>123.5</v>
      </c>
      <c r="H177" s="2">
        <f t="shared" ref="H177" si="496">(IF(D177="SELL",E177-F177,IF(D177="BUY",F177-E177)))*C177</f>
        <v>5000</v>
      </c>
      <c r="I177" s="2">
        <f>C177*1.3</f>
        <v>6500</v>
      </c>
      <c r="J177" s="2">
        <f t="shared" ref="J177" si="497">(I177+H177)/C177</f>
        <v>2.2999999999999998</v>
      </c>
      <c r="K177" s="3">
        <f t="shared" ref="K177" si="498">J177*C177</f>
        <v>11500</v>
      </c>
    </row>
    <row r="178" spans="1:11" ht="15.75">
      <c r="A178" s="14">
        <v>44077</v>
      </c>
      <c r="B178" s="11" t="s">
        <v>61</v>
      </c>
      <c r="C178" s="11">
        <v>7600</v>
      </c>
      <c r="D178" s="11" t="s">
        <v>12</v>
      </c>
      <c r="E178" s="21">
        <v>109.2</v>
      </c>
      <c r="F178" s="21">
        <v>109.8</v>
      </c>
      <c r="G178" s="21">
        <v>0</v>
      </c>
      <c r="H178" s="2">
        <f t="shared" ref="H178" si="499">(IF(D178="SELL",E178-F178,IF(D178="BUY",F178-E178)))*C178</f>
        <v>4559.9999999999563</v>
      </c>
      <c r="I178" s="2">
        <v>0</v>
      </c>
      <c r="J178" s="2">
        <f t="shared" ref="J178" si="500">(I178+H178)/C178</f>
        <v>0.5999999999999942</v>
      </c>
      <c r="K178" s="3">
        <f t="shared" ref="K178" si="501">J178*C178</f>
        <v>4559.9999999999563</v>
      </c>
    </row>
    <row r="179" spans="1:11" ht="15.75">
      <c r="A179" s="14">
        <v>44076</v>
      </c>
      <c r="B179" s="11" t="s">
        <v>68</v>
      </c>
      <c r="C179" s="11">
        <v>6000</v>
      </c>
      <c r="D179" s="11" t="s">
        <v>12</v>
      </c>
      <c r="E179" s="21">
        <v>111.3</v>
      </c>
      <c r="F179" s="21">
        <v>111.7</v>
      </c>
      <c r="G179" s="21">
        <v>0</v>
      </c>
      <c r="H179" s="2">
        <f t="shared" ref="H179" si="502">(IF(D179="SELL",E179-F179,IF(D179="BUY",F179-E179)))*C179</f>
        <v>2400.0000000000341</v>
      </c>
      <c r="I179" s="2">
        <v>0</v>
      </c>
      <c r="J179" s="2">
        <f t="shared" ref="J179" si="503">(I179+H179)/C179</f>
        <v>0.40000000000000568</v>
      </c>
      <c r="K179" s="3">
        <f t="shared" ref="K179" si="504">J179*C179</f>
        <v>2400.0000000000341</v>
      </c>
    </row>
    <row r="180" spans="1:11" ht="15.75">
      <c r="A180" s="14">
        <v>44076</v>
      </c>
      <c r="B180" s="11" t="s">
        <v>106</v>
      </c>
      <c r="C180" s="11">
        <v>300</v>
      </c>
      <c r="D180" s="11" t="s">
        <v>12</v>
      </c>
      <c r="E180" s="21">
        <v>1829</v>
      </c>
      <c r="F180" s="21">
        <v>1850</v>
      </c>
      <c r="G180" s="21">
        <v>0</v>
      </c>
      <c r="H180" s="2">
        <f t="shared" ref="H180" si="505">(IF(D180="SELL",E180-F180,IF(D180="BUY",F180-E180)))*C180</f>
        <v>6300</v>
      </c>
      <c r="I180" s="2">
        <v>0</v>
      </c>
      <c r="J180" s="2">
        <f t="shared" ref="J180" si="506">(I180+H180)/C180</f>
        <v>21</v>
      </c>
      <c r="K180" s="3">
        <f t="shared" ref="K180" si="507">J180*C180</f>
        <v>6300</v>
      </c>
    </row>
    <row r="181" spans="1:11" ht="15.75">
      <c r="A181" s="14">
        <v>44076</v>
      </c>
      <c r="B181" s="11" t="s">
        <v>58</v>
      </c>
      <c r="C181" s="11">
        <v>1500</v>
      </c>
      <c r="D181" s="11" t="s">
        <v>12</v>
      </c>
      <c r="E181" s="21">
        <v>475</v>
      </c>
      <c r="F181" s="21">
        <v>471.5</v>
      </c>
      <c r="G181" s="21">
        <v>0</v>
      </c>
      <c r="H181" s="2">
        <f t="shared" ref="H181" si="508">(IF(D181="SELL",E181-F181,IF(D181="BUY",F181-E181)))*C181</f>
        <v>-5250</v>
      </c>
      <c r="I181" s="2">
        <v>0</v>
      </c>
      <c r="J181" s="2">
        <f t="shared" ref="J181" si="509">(I181+H181)/C181</f>
        <v>-3.5</v>
      </c>
      <c r="K181" s="3">
        <f t="shared" ref="K181" si="510">J181*C181</f>
        <v>-5250</v>
      </c>
    </row>
    <row r="182" spans="1:11" ht="15" customHeight="1">
      <c r="A182" s="14">
        <v>44075</v>
      </c>
      <c r="B182" s="11" t="s">
        <v>278</v>
      </c>
      <c r="C182" s="11">
        <v>2700</v>
      </c>
      <c r="D182" s="11" t="s">
        <v>12</v>
      </c>
      <c r="E182" s="21">
        <v>283</v>
      </c>
      <c r="F182" s="21">
        <v>285</v>
      </c>
      <c r="G182" s="21">
        <v>288.3</v>
      </c>
      <c r="H182" s="2">
        <f t="shared" ref="H182" si="511">(IF(D182="SELL",E182-F182,IF(D182="BUY",F182-E182)))*C182</f>
        <v>5400</v>
      </c>
      <c r="I182" s="2">
        <f>C182*3.3</f>
        <v>8910</v>
      </c>
      <c r="J182" s="2">
        <f t="shared" ref="J182" si="512">(I182+H182)/C182</f>
        <v>5.3</v>
      </c>
      <c r="K182" s="3">
        <f t="shared" ref="K182" si="513">J182*C182</f>
        <v>14310</v>
      </c>
    </row>
    <row r="183" spans="1:11" ht="15" customHeight="1">
      <c r="A183" s="14">
        <v>44074</v>
      </c>
      <c r="B183" s="11" t="s">
        <v>38</v>
      </c>
      <c r="C183" s="11">
        <v>1375</v>
      </c>
      <c r="D183" s="11" t="s">
        <v>13</v>
      </c>
      <c r="E183" s="21">
        <v>400</v>
      </c>
      <c r="F183" s="21">
        <v>395</v>
      </c>
      <c r="G183" s="21">
        <v>391.9</v>
      </c>
      <c r="H183" s="2">
        <f t="shared" ref="H183" si="514">(IF(D183="SELL",E183-F183,IF(D183="BUY",F183-E183)))*C183</f>
        <v>6875</v>
      </c>
      <c r="I183" s="2">
        <f>C183*3.1</f>
        <v>4262.5</v>
      </c>
      <c r="J183" s="2">
        <f t="shared" ref="J183" si="515">(I183+H183)/C183</f>
        <v>8.1</v>
      </c>
      <c r="K183" s="3">
        <f t="shared" ref="K183" si="516">J183*C183</f>
        <v>11137.5</v>
      </c>
    </row>
    <row r="184" spans="1:11" ht="15" customHeight="1">
      <c r="A184" s="14">
        <v>44074</v>
      </c>
      <c r="B184" s="11" t="s">
        <v>51</v>
      </c>
      <c r="C184" s="11">
        <v>1300</v>
      </c>
      <c r="D184" s="11" t="s">
        <v>13</v>
      </c>
      <c r="E184" s="21">
        <v>510</v>
      </c>
      <c r="F184" s="21">
        <v>517</v>
      </c>
      <c r="G184" s="21">
        <v>0</v>
      </c>
      <c r="H184" s="2">
        <f t="shared" ref="H184" si="517">(IF(D184="SELL",E184-F184,IF(D184="BUY",F184-E184)))*C184</f>
        <v>-9100</v>
      </c>
      <c r="I184" s="2">
        <v>0</v>
      </c>
      <c r="J184" s="2">
        <f t="shared" ref="J184" si="518">(I184+H184)/C184</f>
        <v>-7</v>
      </c>
      <c r="K184" s="3">
        <f t="shared" ref="K184" si="519">J184*C184</f>
        <v>-9100</v>
      </c>
    </row>
    <row r="185" spans="1:11" ht="15" customHeight="1">
      <c r="A185" s="14">
        <v>44071</v>
      </c>
      <c r="B185" s="11" t="s">
        <v>330</v>
      </c>
      <c r="C185" s="11">
        <v>800</v>
      </c>
      <c r="D185" s="11" t="s">
        <v>12</v>
      </c>
      <c r="E185" s="21">
        <v>647</v>
      </c>
      <c r="F185" s="21">
        <v>653</v>
      </c>
      <c r="G185" s="21">
        <v>660</v>
      </c>
      <c r="H185" s="2">
        <f t="shared" ref="H185" si="520">(IF(D185="SELL",E185-F185,IF(D185="BUY",F185-E185)))*C185</f>
        <v>4800</v>
      </c>
      <c r="I185" s="2">
        <f>C185*7</f>
        <v>5600</v>
      </c>
      <c r="J185" s="2">
        <f t="shared" ref="J185" si="521">(I185+H185)/C185</f>
        <v>13</v>
      </c>
      <c r="K185" s="3">
        <f t="shared" ref="K185" si="522">J185*C185</f>
        <v>10400</v>
      </c>
    </row>
    <row r="186" spans="1:11" ht="15" customHeight="1">
      <c r="A186" s="14">
        <v>44071</v>
      </c>
      <c r="B186" s="11" t="s">
        <v>70</v>
      </c>
      <c r="C186" s="11">
        <v>5000</v>
      </c>
      <c r="D186" s="11" t="s">
        <v>12</v>
      </c>
      <c r="E186" s="21">
        <v>115.1</v>
      </c>
      <c r="F186" s="21">
        <v>116</v>
      </c>
      <c r="G186" s="21">
        <v>0</v>
      </c>
      <c r="H186" s="2">
        <f t="shared" ref="H186" si="523">(IF(D186="SELL",E186-F186,IF(D186="BUY",F186-E186)))*C186</f>
        <v>4500.0000000000282</v>
      </c>
      <c r="I186" s="2">
        <v>0</v>
      </c>
      <c r="J186" s="2">
        <f t="shared" ref="J186" si="524">(I186+H186)/C186</f>
        <v>0.90000000000000568</v>
      </c>
      <c r="K186" s="3">
        <f t="shared" ref="K186" si="525">J186*C186</f>
        <v>4500.0000000000282</v>
      </c>
    </row>
    <row r="187" spans="1:11" ht="15" customHeight="1">
      <c r="A187" s="14">
        <v>44070</v>
      </c>
      <c r="B187" s="11" t="s">
        <v>356</v>
      </c>
      <c r="C187" s="11">
        <v>1100</v>
      </c>
      <c r="D187" s="11" t="s">
        <v>12</v>
      </c>
      <c r="E187" s="21">
        <v>1153</v>
      </c>
      <c r="F187" s="21">
        <v>1147</v>
      </c>
      <c r="G187" s="21">
        <v>0</v>
      </c>
      <c r="H187" s="2">
        <f t="shared" ref="H187" si="526">(IF(D187="SELL",E187-F187,IF(D187="BUY",F187-E187)))*C187</f>
        <v>-6600</v>
      </c>
      <c r="I187" s="2">
        <v>0</v>
      </c>
      <c r="J187" s="2">
        <f t="shared" ref="J187" si="527">(I187+H187)/C187</f>
        <v>-6</v>
      </c>
      <c r="K187" s="3">
        <f t="shared" ref="K187" si="528">J187*C187</f>
        <v>-6600</v>
      </c>
    </row>
    <row r="188" spans="1:11" ht="15" customHeight="1">
      <c r="A188" s="14">
        <v>44069</v>
      </c>
      <c r="B188" s="11" t="s">
        <v>322</v>
      </c>
      <c r="C188" s="11">
        <v>6800</v>
      </c>
      <c r="D188" s="11" t="s">
        <v>12</v>
      </c>
      <c r="E188" s="21">
        <v>70</v>
      </c>
      <c r="F188" s="21">
        <v>71</v>
      </c>
      <c r="G188" s="21">
        <v>72</v>
      </c>
      <c r="H188" s="2">
        <f t="shared" ref="H188" si="529">(IF(D188="SELL",E188-F188,IF(D188="BUY",F188-E188)))*C188</f>
        <v>6800</v>
      </c>
      <c r="I188" s="2">
        <f>C188*1</f>
        <v>6800</v>
      </c>
      <c r="J188" s="2">
        <f t="shared" ref="J188" si="530">(I188+H188)/C188</f>
        <v>2</v>
      </c>
      <c r="K188" s="3">
        <f t="shared" ref="K188" si="531">J188*C188</f>
        <v>13600</v>
      </c>
    </row>
    <row r="189" spans="1:11" ht="15" customHeight="1">
      <c r="A189" s="14">
        <v>44069</v>
      </c>
      <c r="B189" s="11" t="s">
        <v>68</v>
      </c>
      <c r="C189" s="11">
        <v>6000</v>
      </c>
      <c r="D189" s="11" t="s">
        <v>12</v>
      </c>
      <c r="E189" s="21">
        <v>114</v>
      </c>
      <c r="F189" s="21">
        <v>112.8</v>
      </c>
      <c r="G189" s="21">
        <v>0</v>
      </c>
      <c r="H189" s="2">
        <f t="shared" ref="H189" si="532">(IF(D189="SELL",E189-F189,IF(D189="BUY",F189-E189)))*C189</f>
        <v>-7200.0000000000173</v>
      </c>
      <c r="I189" s="2">
        <v>0</v>
      </c>
      <c r="J189" s="2">
        <f t="shared" ref="J189" si="533">(I189+H189)/C189</f>
        <v>-1.2000000000000028</v>
      </c>
      <c r="K189" s="3">
        <f t="shared" ref="K189" si="534">J189*C189</f>
        <v>-7200.0000000000173</v>
      </c>
    </row>
    <row r="190" spans="1:11" ht="15" customHeight="1">
      <c r="A190" s="14">
        <v>44068</v>
      </c>
      <c r="B190" s="11" t="s">
        <v>49</v>
      </c>
      <c r="C190" s="11">
        <v>250</v>
      </c>
      <c r="D190" s="11" t="s">
        <v>12</v>
      </c>
      <c r="E190" s="21">
        <v>3552</v>
      </c>
      <c r="F190" s="21">
        <v>3570</v>
      </c>
      <c r="G190" s="21">
        <v>3600</v>
      </c>
      <c r="H190" s="2">
        <f t="shared" ref="H190" si="535">(IF(D190="SELL",E190-F190,IF(D190="BUY",F190-E190)))*C190</f>
        <v>4500</v>
      </c>
      <c r="I190" s="2">
        <f>C190*30</f>
        <v>7500</v>
      </c>
      <c r="J190" s="2">
        <f t="shared" ref="J190" si="536">(I190+H190)/C190</f>
        <v>48</v>
      </c>
      <c r="K190" s="3">
        <f t="shared" ref="K190" si="537">J190*C190</f>
        <v>12000</v>
      </c>
    </row>
    <row r="191" spans="1:11" ht="15" customHeight="1">
      <c r="A191" s="14">
        <v>44068</v>
      </c>
      <c r="B191" s="11" t="s">
        <v>251</v>
      </c>
      <c r="C191" s="11">
        <v>300</v>
      </c>
      <c r="D191" s="11" t="s">
        <v>12</v>
      </c>
      <c r="E191" s="21">
        <v>2000</v>
      </c>
      <c r="F191" s="21">
        <v>2011</v>
      </c>
      <c r="G191" s="21">
        <v>0</v>
      </c>
      <c r="H191" s="2">
        <f t="shared" ref="H191" si="538">(IF(D191="SELL",E191-F191,IF(D191="BUY",F191-E191)))*C191</f>
        <v>3300</v>
      </c>
      <c r="I191" s="2">
        <v>0</v>
      </c>
      <c r="J191" s="2">
        <f t="shared" ref="J191" si="539">(I191+H191)/C191</f>
        <v>11</v>
      </c>
      <c r="K191" s="3">
        <f t="shared" ref="K191" si="540">J191*C191</f>
        <v>3300</v>
      </c>
    </row>
    <row r="192" spans="1:11" ht="15" customHeight="1">
      <c r="A192" s="14">
        <v>44067</v>
      </c>
      <c r="B192" s="11" t="s">
        <v>61</v>
      </c>
      <c r="C192" s="11">
        <v>7600</v>
      </c>
      <c r="D192" s="11" t="s">
        <v>12</v>
      </c>
      <c r="E192" s="21">
        <v>114</v>
      </c>
      <c r="F192" s="21">
        <v>114.8</v>
      </c>
      <c r="G192" s="21">
        <v>0</v>
      </c>
      <c r="H192" s="2">
        <f t="shared" ref="H192" si="541">(IF(D192="SELL",E192-F192,IF(D192="BUY",F192-E192)))*C192</f>
        <v>6079.9999999999782</v>
      </c>
      <c r="I192" s="2">
        <v>0</v>
      </c>
      <c r="J192" s="2">
        <f t="shared" ref="J192" si="542">(I192+H192)/C192</f>
        <v>0.79999999999999716</v>
      </c>
      <c r="K192" s="3">
        <f t="shared" ref="K192" si="543">J192*C192</f>
        <v>6079.9999999999782</v>
      </c>
    </row>
    <row r="193" spans="1:11" ht="15" customHeight="1">
      <c r="A193" s="14">
        <v>44067</v>
      </c>
      <c r="B193" s="11" t="s">
        <v>334</v>
      </c>
      <c r="C193" s="11">
        <v>5700</v>
      </c>
      <c r="D193" s="11" t="s">
        <v>13</v>
      </c>
      <c r="E193" s="21">
        <v>104.4</v>
      </c>
      <c r="F193" s="21">
        <v>104.9</v>
      </c>
      <c r="G193" s="21">
        <v>0</v>
      </c>
      <c r="H193" s="2">
        <f t="shared" ref="H193" si="544">(IF(D193="SELL",E193-F193,IF(D193="BUY",F193-E193)))*C193</f>
        <v>-2850</v>
      </c>
      <c r="I193" s="2">
        <v>0</v>
      </c>
      <c r="J193" s="2">
        <f t="shared" ref="J193" si="545">(I193+H193)/C193</f>
        <v>-0.5</v>
      </c>
      <c r="K193" s="3">
        <f t="shared" ref="K193" si="546">J193*C193</f>
        <v>-2850</v>
      </c>
    </row>
    <row r="194" spans="1:11" ht="15" customHeight="1">
      <c r="A194" s="14">
        <v>44064</v>
      </c>
      <c r="B194" s="11" t="s">
        <v>349</v>
      </c>
      <c r="C194" s="11">
        <v>300</v>
      </c>
      <c r="D194" s="11" t="s">
        <v>12</v>
      </c>
      <c r="E194" s="21">
        <v>3002</v>
      </c>
      <c r="F194" s="21">
        <v>3020</v>
      </c>
      <c r="G194" s="21">
        <v>3036</v>
      </c>
      <c r="H194" s="2">
        <f t="shared" ref="H194" si="547">(IF(D194="SELL",E194-F194,IF(D194="BUY",F194-E194)))*C194</f>
        <v>5400</v>
      </c>
      <c r="I194" s="2">
        <f>C194*16</f>
        <v>4800</v>
      </c>
      <c r="J194" s="2">
        <f t="shared" ref="J194" si="548">(I194+H194)/C194</f>
        <v>34</v>
      </c>
      <c r="K194" s="3">
        <f t="shared" ref="K194" si="549">J194*C194</f>
        <v>10200</v>
      </c>
    </row>
    <row r="195" spans="1:11" ht="15" customHeight="1">
      <c r="A195" s="14">
        <v>44063</v>
      </c>
      <c r="B195" s="11" t="s">
        <v>175</v>
      </c>
      <c r="C195" s="11">
        <v>4300</v>
      </c>
      <c r="D195" s="11" t="s">
        <v>12</v>
      </c>
      <c r="E195" s="21">
        <v>200</v>
      </c>
      <c r="F195" s="21">
        <v>198.7</v>
      </c>
      <c r="G195" s="21">
        <v>0</v>
      </c>
      <c r="H195" s="2">
        <f t="shared" ref="H195" si="550">(IF(D195="SELL",E195-F195,IF(D195="BUY",F195-E195)))*C195</f>
        <v>-5590.0000000000491</v>
      </c>
      <c r="I195" s="2">
        <v>0</v>
      </c>
      <c r="J195" s="2">
        <f t="shared" ref="J195" si="551">(I195+H195)/C195</f>
        <v>-1.3000000000000114</v>
      </c>
      <c r="K195" s="3">
        <f t="shared" ref="K195" si="552">J195*C195</f>
        <v>-5590.0000000000491</v>
      </c>
    </row>
    <row r="196" spans="1:11" ht="15" customHeight="1">
      <c r="A196" s="14">
        <v>44062</v>
      </c>
      <c r="B196" s="11" t="s">
        <v>16</v>
      </c>
      <c r="C196" s="11">
        <v>1300</v>
      </c>
      <c r="D196" s="11" t="s">
        <v>13</v>
      </c>
      <c r="E196" s="21">
        <v>760</v>
      </c>
      <c r="F196" s="21">
        <v>760</v>
      </c>
      <c r="G196" s="21">
        <v>0</v>
      </c>
      <c r="H196" s="2">
        <f t="shared" ref="H196" si="553">(IF(D196="SELL",E196-F196,IF(D196="BUY",F196-E196)))*C196</f>
        <v>0</v>
      </c>
      <c r="I196" s="2">
        <v>0</v>
      </c>
      <c r="J196" s="2">
        <f t="shared" ref="J196" si="554">(I196+H196)/C196</f>
        <v>0</v>
      </c>
      <c r="K196" s="3">
        <f t="shared" ref="K196" si="555">J196*C196</f>
        <v>0</v>
      </c>
    </row>
    <row r="197" spans="1:11" ht="15" customHeight="1">
      <c r="A197" s="14">
        <v>44061</v>
      </c>
      <c r="B197" s="11" t="s">
        <v>278</v>
      </c>
      <c r="C197" s="11">
        <v>2700</v>
      </c>
      <c r="D197" s="11" t="s">
        <v>12</v>
      </c>
      <c r="E197" s="21">
        <v>272</v>
      </c>
      <c r="F197" s="21">
        <v>273.75</v>
      </c>
      <c r="G197" s="21">
        <v>279.5</v>
      </c>
      <c r="H197" s="2">
        <f t="shared" ref="H197" si="556">(IF(D197="SELL",E197-F197,IF(D197="BUY",F197-E197)))*C197</f>
        <v>4725</v>
      </c>
      <c r="I197" s="2">
        <f>C197*5.75</f>
        <v>15525</v>
      </c>
      <c r="J197" s="2">
        <f t="shared" ref="J197" si="557">(I197+H197)/C197</f>
        <v>7.5</v>
      </c>
      <c r="K197" s="3">
        <f t="shared" ref="K197" si="558">J197*C197</f>
        <v>20250</v>
      </c>
    </row>
    <row r="198" spans="1:11" ht="15" customHeight="1">
      <c r="A198" s="14">
        <v>44061</v>
      </c>
      <c r="B198" s="11" t="s">
        <v>266</v>
      </c>
      <c r="C198" s="11">
        <v>5000</v>
      </c>
      <c r="D198" s="11" t="s">
        <v>12</v>
      </c>
      <c r="E198" s="21">
        <v>130.5</v>
      </c>
      <c r="F198" s="21">
        <v>131.35</v>
      </c>
      <c r="G198" s="21">
        <v>0</v>
      </c>
      <c r="H198" s="2">
        <f t="shared" ref="H198" si="559">(IF(D198="SELL",E198-F198,IF(D198="BUY",F198-E198)))*C198</f>
        <v>4249.9999999999718</v>
      </c>
      <c r="I198" s="2">
        <v>0</v>
      </c>
      <c r="J198" s="2">
        <f t="shared" ref="J198" si="560">(I198+H198)/C198</f>
        <v>0.84999999999999432</v>
      </c>
      <c r="K198" s="3">
        <f t="shared" ref="K198" si="561">J198*C198</f>
        <v>4249.9999999999718</v>
      </c>
    </row>
    <row r="199" spans="1:11" ht="15" customHeight="1">
      <c r="A199" s="14">
        <v>44060</v>
      </c>
      <c r="B199" s="11" t="s">
        <v>357</v>
      </c>
      <c r="C199" s="11">
        <v>1200</v>
      </c>
      <c r="D199" s="11" t="s">
        <v>12</v>
      </c>
      <c r="E199" s="21">
        <v>712</v>
      </c>
      <c r="F199" s="21">
        <v>715.4</v>
      </c>
      <c r="G199" s="21">
        <v>0</v>
      </c>
      <c r="H199" s="2">
        <f t="shared" ref="H199" si="562">(IF(D199="SELL",E199-F199,IF(D199="BUY",F199-E199)))*C199</f>
        <v>4079.9999999999727</v>
      </c>
      <c r="I199" s="2">
        <v>0</v>
      </c>
      <c r="J199" s="2">
        <f t="shared" ref="J199" si="563">(I199+H199)/C199</f>
        <v>3.3999999999999773</v>
      </c>
      <c r="K199" s="3">
        <f t="shared" ref="K199" si="564">J199*C199</f>
        <v>4079.9999999999727</v>
      </c>
    </row>
    <row r="200" spans="1:11" ht="15" customHeight="1">
      <c r="A200" s="14">
        <v>44060</v>
      </c>
      <c r="B200" s="11" t="s">
        <v>306</v>
      </c>
      <c r="C200" s="11">
        <v>1200</v>
      </c>
      <c r="D200" s="11" t="s">
        <v>12</v>
      </c>
      <c r="E200" s="21">
        <v>454</v>
      </c>
      <c r="F200" s="21">
        <v>457</v>
      </c>
      <c r="G200" s="21">
        <v>0</v>
      </c>
      <c r="H200" s="2">
        <f t="shared" ref="H200" si="565">(IF(D200="SELL",E200-F200,IF(D200="BUY",F200-E200)))*C200</f>
        <v>3600</v>
      </c>
      <c r="I200" s="2">
        <v>0</v>
      </c>
      <c r="J200" s="2">
        <f t="shared" ref="J200" si="566">(I200+H200)/C200</f>
        <v>3</v>
      </c>
      <c r="K200" s="3">
        <f t="shared" ref="K200" si="567">J200*C200</f>
        <v>3600</v>
      </c>
    </row>
    <row r="201" spans="1:11" ht="15" customHeight="1">
      <c r="A201" s="14">
        <v>44057</v>
      </c>
      <c r="B201" s="11" t="s">
        <v>357</v>
      </c>
      <c r="C201" s="11">
        <v>1200</v>
      </c>
      <c r="D201" s="11" t="s">
        <v>12</v>
      </c>
      <c r="E201" s="21">
        <v>701</v>
      </c>
      <c r="F201" s="21">
        <v>706</v>
      </c>
      <c r="G201" s="21">
        <v>0</v>
      </c>
      <c r="H201" s="2">
        <f t="shared" ref="H201" si="568">(IF(D201="SELL",E201-F201,IF(D201="BUY",F201-E201)))*C201</f>
        <v>6000</v>
      </c>
      <c r="I201" s="2">
        <v>0</v>
      </c>
      <c r="J201" s="2">
        <f t="shared" ref="J201" si="569">(I201+H201)/C201</f>
        <v>5</v>
      </c>
      <c r="K201" s="3">
        <f t="shared" ref="K201" si="570">J201*C201</f>
        <v>6000</v>
      </c>
    </row>
    <row r="202" spans="1:11" ht="15" customHeight="1">
      <c r="A202" s="14">
        <v>44057</v>
      </c>
      <c r="B202" s="11" t="s">
        <v>247</v>
      </c>
      <c r="C202" s="11">
        <v>6000</v>
      </c>
      <c r="D202" s="11" t="s">
        <v>12</v>
      </c>
      <c r="E202" s="21">
        <v>160</v>
      </c>
      <c r="F202" s="21">
        <v>158.80000000000001</v>
      </c>
      <c r="G202" s="21">
        <v>0</v>
      </c>
      <c r="H202" s="2">
        <f t="shared" ref="H202" si="571">(IF(D202="SELL",E202-F202,IF(D202="BUY",F202-E202)))*C202</f>
        <v>-7199.9999999999318</v>
      </c>
      <c r="I202" s="2">
        <v>0</v>
      </c>
      <c r="J202" s="2">
        <f t="shared" ref="J202" si="572">(I202+H202)/C202</f>
        <v>-1.1999999999999886</v>
      </c>
      <c r="K202" s="3">
        <f t="shared" ref="K202" si="573">J202*C202</f>
        <v>-7199.9999999999318</v>
      </c>
    </row>
    <row r="203" spans="1:11" ht="15" customHeight="1">
      <c r="A203" s="14">
        <v>44056</v>
      </c>
      <c r="B203" s="11" t="s">
        <v>78</v>
      </c>
      <c r="C203" s="11">
        <v>7000</v>
      </c>
      <c r="D203" s="11" t="s">
        <v>12</v>
      </c>
      <c r="E203" s="21">
        <v>120</v>
      </c>
      <c r="F203" s="21">
        <v>121</v>
      </c>
      <c r="G203" s="21">
        <v>0</v>
      </c>
      <c r="H203" s="2">
        <f t="shared" ref="H203" si="574">(IF(D203="SELL",E203-F203,IF(D203="BUY",F203-E203)))*C203</f>
        <v>7000</v>
      </c>
      <c r="I203" s="2">
        <v>0</v>
      </c>
      <c r="J203" s="2">
        <f t="shared" ref="J203" si="575">(I203+H203)/C203</f>
        <v>1</v>
      </c>
      <c r="K203" s="3">
        <f t="shared" ref="K203" si="576">J203*C203</f>
        <v>7000</v>
      </c>
    </row>
    <row r="204" spans="1:11" ht="15" customHeight="1">
      <c r="A204" s="14">
        <v>44055</v>
      </c>
      <c r="B204" s="11" t="s">
        <v>318</v>
      </c>
      <c r="C204" s="11">
        <v>2600</v>
      </c>
      <c r="D204" s="11" t="s">
        <v>12</v>
      </c>
      <c r="E204" s="21">
        <v>187</v>
      </c>
      <c r="F204" s="21">
        <v>189</v>
      </c>
      <c r="G204" s="21">
        <v>192.15</v>
      </c>
      <c r="H204" s="2">
        <f t="shared" ref="H204" si="577">(IF(D204="SELL",E204-F204,IF(D204="BUY",F204-E204)))*C204</f>
        <v>5200</v>
      </c>
      <c r="I204" s="2">
        <f>C204*3.15</f>
        <v>8190</v>
      </c>
      <c r="J204" s="2">
        <f t="shared" ref="J204" si="578">(I204+H204)/C204</f>
        <v>5.15</v>
      </c>
      <c r="K204" s="3">
        <f t="shared" ref="K204" si="579">J204*C204</f>
        <v>13390.000000000002</v>
      </c>
    </row>
    <row r="205" spans="1:11" ht="15" customHeight="1">
      <c r="A205" s="14">
        <v>44055</v>
      </c>
      <c r="B205" s="11" t="s">
        <v>266</v>
      </c>
      <c r="C205" s="11">
        <v>5000</v>
      </c>
      <c r="D205" s="11" t="s">
        <v>12</v>
      </c>
      <c r="E205" s="21">
        <v>129</v>
      </c>
      <c r="F205" s="21">
        <v>130</v>
      </c>
      <c r="G205" s="21">
        <v>0</v>
      </c>
      <c r="H205" s="2">
        <f t="shared" ref="H205" si="580">(IF(D205="SELL",E205-F205,IF(D205="BUY",F205-E205)))*C205</f>
        <v>5000</v>
      </c>
      <c r="I205" s="2">
        <v>0</v>
      </c>
      <c r="J205" s="2">
        <f t="shared" ref="J205" si="581">(I205+H205)/C205</f>
        <v>1</v>
      </c>
      <c r="K205" s="3">
        <f t="shared" ref="K205" si="582">J205*C205</f>
        <v>5000</v>
      </c>
    </row>
    <row r="206" spans="1:11" ht="15" customHeight="1">
      <c r="A206" s="14">
        <v>44054</v>
      </c>
      <c r="B206" s="11" t="s">
        <v>337</v>
      </c>
      <c r="C206" s="11">
        <v>4000</v>
      </c>
      <c r="D206" s="11" t="s">
        <v>12</v>
      </c>
      <c r="E206" s="21">
        <v>198</v>
      </c>
      <c r="F206" s="21">
        <v>199</v>
      </c>
      <c r="G206" s="21">
        <v>0</v>
      </c>
      <c r="H206" s="2">
        <f t="shared" ref="H206" si="583">(IF(D206="SELL",E206-F206,IF(D206="BUY",F206-E206)))*C206</f>
        <v>4000</v>
      </c>
      <c r="I206" s="2">
        <v>0</v>
      </c>
      <c r="J206" s="2">
        <f t="shared" ref="J206" si="584">(I206+H206)/C206</f>
        <v>1</v>
      </c>
      <c r="K206" s="3">
        <f t="shared" ref="K206" si="585">J206*C206</f>
        <v>4000</v>
      </c>
    </row>
    <row r="207" spans="1:11" ht="15" customHeight="1">
      <c r="A207" s="14">
        <v>44054</v>
      </c>
      <c r="B207" s="11" t="s">
        <v>361</v>
      </c>
      <c r="C207" s="11">
        <v>9000</v>
      </c>
      <c r="D207" s="11" t="s">
        <v>12</v>
      </c>
      <c r="E207" s="21">
        <v>52.2</v>
      </c>
      <c r="F207" s="21">
        <v>52.4</v>
      </c>
      <c r="G207" s="21">
        <v>0</v>
      </c>
      <c r="H207" s="2">
        <f t="shared" ref="H207" si="586">(IF(D207="SELL",E207-F207,IF(D207="BUY",F207-E207)))*C207</f>
        <v>1799.9999999999616</v>
      </c>
      <c r="I207" s="2">
        <v>0</v>
      </c>
      <c r="J207" s="2">
        <f t="shared" ref="J207" si="587">(I207+H207)/C207</f>
        <v>0.19999999999999574</v>
      </c>
      <c r="K207" s="3">
        <f t="shared" ref="K207" si="588">J207*C207</f>
        <v>1799.9999999999616</v>
      </c>
    </row>
    <row r="208" spans="1:11" ht="15" customHeight="1">
      <c r="A208" s="14">
        <v>44053</v>
      </c>
      <c r="B208" s="11" t="s">
        <v>337</v>
      </c>
      <c r="C208" s="11">
        <v>4000</v>
      </c>
      <c r="D208" s="11" t="s">
        <v>12</v>
      </c>
      <c r="E208" s="21">
        <v>197</v>
      </c>
      <c r="F208" s="21">
        <v>197.7</v>
      </c>
      <c r="G208" s="21">
        <v>0</v>
      </c>
      <c r="H208" s="2">
        <f t="shared" ref="H208" si="589">(IF(D208="SELL",E208-F208,IF(D208="BUY",F208-E208)))*C208</f>
        <v>2799.9999999999545</v>
      </c>
      <c r="I208" s="2">
        <v>0</v>
      </c>
      <c r="J208" s="2">
        <f t="shared" ref="J208" si="590">(I208+H208)/C208</f>
        <v>0.69999999999998863</v>
      </c>
      <c r="K208" s="3">
        <f t="shared" ref="K208" si="591">J208*C208</f>
        <v>2799.9999999999545</v>
      </c>
    </row>
    <row r="209" spans="1:11" ht="15" customHeight="1">
      <c r="A209" s="14">
        <v>44050</v>
      </c>
      <c r="B209" s="11" t="s">
        <v>65</v>
      </c>
      <c r="C209" s="11">
        <v>3444</v>
      </c>
      <c r="D209" s="11" t="s">
        <v>12</v>
      </c>
      <c r="E209" s="21">
        <v>130.9</v>
      </c>
      <c r="F209" s="21">
        <v>132</v>
      </c>
      <c r="G209" s="21">
        <v>0</v>
      </c>
      <c r="H209" s="2">
        <f t="shared" ref="H209" si="592">(IF(D209="SELL",E209-F209,IF(D209="BUY",F209-E209)))*C209</f>
        <v>3788.3999999999805</v>
      </c>
      <c r="I209" s="2">
        <v>0</v>
      </c>
      <c r="J209" s="2">
        <f t="shared" ref="J209" si="593">(I209+H209)/C209</f>
        <v>1.0999999999999943</v>
      </c>
      <c r="K209" s="3">
        <f t="shared" ref="K209" si="594">J209*C209</f>
        <v>3788.3999999999805</v>
      </c>
    </row>
    <row r="210" spans="1:11" ht="15" customHeight="1">
      <c r="A210" s="14">
        <v>44050</v>
      </c>
      <c r="B210" s="11" t="s">
        <v>337</v>
      </c>
      <c r="C210" s="11">
        <v>4000</v>
      </c>
      <c r="D210" s="11" t="s">
        <v>12</v>
      </c>
      <c r="E210" s="21">
        <v>186.7</v>
      </c>
      <c r="F210" s="21">
        <v>188</v>
      </c>
      <c r="G210" s="21">
        <v>193</v>
      </c>
      <c r="H210" s="2">
        <f t="shared" ref="H210" si="595">(IF(D210="SELL",E210-F210,IF(D210="BUY",F210-E210)))*C210</f>
        <v>5200.0000000000455</v>
      </c>
      <c r="I210" s="2">
        <f>C210*5</f>
        <v>20000</v>
      </c>
      <c r="J210" s="2">
        <f t="shared" ref="J210" si="596">(I210+H210)/C210</f>
        <v>6.3000000000000105</v>
      </c>
      <c r="K210" s="3">
        <f t="shared" ref="K210" si="597">J210*C210</f>
        <v>25200.000000000044</v>
      </c>
    </row>
    <row r="211" spans="1:11" ht="15" customHeight="1">
      <c r="A211" s="14">
        <v>44049</v>
      </c>
      <c r="B211" s="11" t="s">
        <v>337</v>
      </c>
      <c r="C211" s="11">
        <v>4000</v>
      </c>
      <c r="D211" s="11" t="s">
        <v>12</v>
      </c>
      <c r="E211" s="21">
        <v>185</v>
      </c>
      <c r="F211" s="21">
        <v>186.5</v>
      </c>
      <c r="G211" s="21">
        <v>188.4</v>
      </c>
      <c r="H211" s="2">
        <f t="shared" ref="H211" si="598">(IF(D211="SELL",E211-F211,IF(D211="BUY",F211-E211)))*C211</f>
        <v>6000</v>
      </c>
      <c r="I211" s="2">
        <f>C211*1.9</f>
        <v>7600</v>
      </c>
      <c r="J211" s="2">
        <f t="shared" ref="J211" si="599">(I211+H211)/C211</f>
        <v>3.4</v>
      </c>
      <c r="K211" s="3">
        <f t="shared" ref="K211" si="600">J211*C211</f>
        <v>13600</v>
      </c>
    </row>
    <row r="212" spans="1:11" ht="15" customHeight="1">
      <c r="A212" s="14">
        <v>44049</v>
      </c>
      <c r="B212" s="11" t="s">
        <v>251</v>
      </c>
      <c r="C212" s="11">
        <v>300</v>
      </c>
      <c r="D212" s="11" t="s">
        <v>12</v>
      </c>
      <c r="E212" s="21">
        <v>1750</v>
      </c>
      <c r="F212" s="21">
        <v>1730</v>
      </c>
      <c r="G212" s="21">
        <v>0</v>
      </c>
      <c r="H212" s="2">
        <f t="shared" ref="H212" si="601">(IF(D212="SELL",E212-F212,IF(D212="BUY",F212-E212)))*C212</f>
        <v>-6000</v>
      </c>
      <c r="I212" s="2">
        <v>0</v>
      </c>
      <c r="J212" s="2">
        <f t="shared" ref="J212" si="602">(I212+H212)/C212</f>
        <v>-20</v>
      </c>
      <c r="K212" s="3">
        <f t="shared" ref="K212" si="603">J212*C212</f>
        <v>-6000</v>
      </c>
    </row>
    <row r="213" spans="1:11" ht="15" customHeight="1">
      <c r="A213" s="14">
        <v>44049</v>
      </c>
      <c r="B213" s="11" t="s">
        <v>48</v>
      </c>
      <c r="C213" s="11">
        <v>950</v>
      </c>
      <c r="D213" s="11" t="s">
        <v>12</v>
      </c>
      <c r="E213" s="21">
        <v>645</v>
      </c>
      <c r="F213" s="21">
        <v>639</v>
      </c>
      <c r="G213" s="21">
        <v>0</v>
      </c>
      <c r="H213" s="2">
        <f t="shared" ref="H213" si="604">(IF(D213="SELL",E213-F213,IF(D213="BUY",F213-E213)))*C213</f>
        <v>-5700</v>
      </c>
      <c r="I213" s="2">
        <v>0</v>
      </c>
      <c r="J213" s="2">
        <f t="shared" ref="J213" si="605">(I213+H213)/C213</f>
        <v>-6</v>
      </c>
      <c r="K213" s="3">
        <f t="shared" ref="K213" si="606">J213*C213</f>
        <v>-5700</v>
      </c>
    </row>
    <row r="214" spans="1:11" ht="15" customHeight="1">
      <c r="A214" s="14">
        <v>44048</v>
      </c>
      <c r="B214" s="11" t="s">
        <v>335</v>
      </c>
      <c r="C214" s="11">
        <v>750</v>
      </c>
      <c r="D214" s="11" t="s">
        <v>12</v>
      </c>
      <c r="E214" s="21">
        <v>1097</v>
      </c>
      <c r="F214" s="21">
        <v>1105.55</v>
      </c>
      <c r="G214" s="21">
        <v>0</v>
      </c>
      <c r="H214" s="2">
        <f t="shared" ref="H214" si="607">(IF(D214="SELL",E214-F214,IF(D214="BUY",F214-E214)))*C214</f>
        <v>6412.4999999999654</v>
      </c>
      <c r="I214" s="2">
        <v>0</v>
      </c>
      <c r="J214" s="2">
        <f t="shared" ref="J214" si="608">(I214+H214)/C214</f>
        <v>8.5499999999999545</v>
      </c>
      <c r="K214" s="3">
        <f t="shared" ref="K214" si="609">J214*C214</f>
        <v>6412.4999999999654</v>
      </c>
    </row>
    <row r="215" spans="1:11" ht="15" customHeight="1">
      <c r="A215" s="14">
        <v>44048</v>
      </c>
      <c r="B215" s="11" t="s">
        <v>297</v>
      </c>
      <c r="C215" s="11">
        <v>500</v>
      </c>
      <c r="D215" s="11" t="s">
        <v>12</v>
      </c>
      <c r="E215" s="21">
        <v>2868</v>
      </c>
      <c r="F215" s="21">
        <v>2880</v>
      </c>
      <c r="G215" s="21">
        <v>0</v>
      </c>
      <c r="H215" s="2">
        <f t="shared" ref="H215" si="610">(IF(D215="SELL",E215-F215,IF(D215="BUY",F215-E215)))*C215</f>
        <v>6000</v>
      </c>
      <c r="I215" s="2">
        <v>0</v>
      </c>
      <c r="J215" s="2">
        <f t="shared" ref="J215" si="611">(I215+H215)/C215</f>
        <v>12</v>
      </c>
      <c r="K215" s="3">
        <f t="shared" ref="K215" si="612">J215*C215</f>
        <v>6000</v>
      </c>
    </row>
    <row r="216" spans="1:11" ht="15" customHeight="1">
      <c r="A216" s="14">
        <v>44047</v>
      </c>
      <c r="B216" s="11" t="s">
        <v>17</v>
      </c>
      <c r="C216" s="11">
        <v>505</v>
      </c>
      <c r="D216" s="11" t="s">
        <v>12</v>
      </c>
      <c r="E216" s="21">
        <v>2078</v>
      </c>
      <c r="F216" s="21">
        <v>2088</v>
      </c>
      <c r="G216" s="21">
        <v>2128</v>
      </c>
      <c r="H216" s="2">
        <f t="shared" ref="H216" si="613">(IF(D216="SELL",E216-F216,IF(D216="BUY",F216-E216)))*C216</f>
        <v>5050</v>
      </c>
      <c r="I216" s="2">
        <f>C216*40</f>
        <v>20200</v>
      </c>
      <c r="J216" s="2">
        <f t="shared" ref="J216" si="614">(I216+H216)/C216</f>
        <v>50</v>
      </c>
      <c r="K216" s="3">
        <f t="shared" ref="K216" si="615">J216*C216</f>
        <v>25250</v>
      </c>
    </row>
    <row r="217" spans="1:11" ht="15" customHeight="1">
      <c r="A217" s="14">
        <v>44047</v>
      </c>
      <c r="B217" s="11" t="s">
        <v>368</v>
      </c>
      <c r="C217" s="11">
        <v>2700</v>
      </c>
      <c r="D217" s="11" t="s">
        <v>12</v>
      </c>
      <c r="E217" s="21">
        <v>445.5</v>
      </c>
      <c r="F217" s="21">
        <v>449.65</v>
      </c>
      <c r="G217" s="21">
        <v>0</v>
      </c>
      <c r="H217" s="2">
        <f t="shared" ref="H217" si="616">(IF(D217="SELL",E217-F217,IF(D217="BUY",F217-E217)))*C217</f>
        <v>11204.999999999938</v>
      </c>
      <c r="I217" s="2">
        <v>0</v>
      </c>
      <c r="J217" s="2">
        <f t="shared" ref="J217" si="617">(I217+H217)/C217</f>
        <v>4.1499999999999773</v>
      </c>
      <c r="K217" s="3">
        <f t="shared" ref="K217" si="618">J217*C217</f>
        <v>11204.999999999938</v>
      </c>
    </row>
    <row r="218" spans="1:11" ht="15" customHeight="1">
      <c r="A218" s="14">
        <v>44046</v>
      </c>
      <c r="B218" s="11" t="s">
        <v>334</v>
      </c>
      <c r="C218" s="11">
        <v>5700</v>
      </c>
      <c r="D218" s="11" t="s">
        <v>13</v>
      </c>
      <c r="E218" s="21">
        <v>86</v>
      </c>
      <c r="F218" s="21">
        <v>85.5</v>
      </c>
      <c r="G218" s="21">
        <v>0</v>
      </c>
      <c r="H218" s="2">
        <f t="shared" ref="H218" si="619">(IF(D218="SELL",E218-F218,IF(D218="BUY",F218-E218)))*C218</f>
        <v>2850</v>
      </c>
      <c r="I218" s="2">
        <v>0</v>
      </c>
      <c r="J218" s="2">
        <f t="shared" ref="J218" si="620">(I218+H218)/C218</f>
        <v>0.5</v>
      </c>
      <c r="K218" s="3">
        <f t="shared" ref="K218" si="621">J218*C218</f>
        <v>2850</v>
      </c>
    </row>
    <row r="219" spans="1:11" ht="15" customHeight="1">
      <c r="A219" s="14">
        <v>44046</v>
      </c>
      <c r="B219" s="11" t="s">
        <v>326</v>
      </c>
      <c r="C219" s="11">
        <v>1851</v>
      </c>
      <c r="D219" s="11" t="s">
        <v>13</v>
      </c>
      <c r="E219" s="21">
        <v>549.5</v>
      </c>
      <c r="F219" s="21">
        <v>547.35</v>
      </c>
      <c r="G219" s="21">
        <v>0</v>
      </c>
      <c r="H219" s="2">
        <f t="shared" ref="H219" si="622">(IF(D219="SELL",E219-F219,IF(D219="BUY",F219-E219)))*C219</f>
        <v>3979.6499999999578</v>
      </c>
      <c r="I219" s="2">
        <v>0</v>
      </c>
      <c r="J219" s="2">
        <f t="shared" ref="J219" si="623">(I219+H219)/C219</f>
        <v>2.1499999999999773</v>
      </c>
      <c r="K219" s="3">
        <f t="shared" ref="K219" si="624">J219*C219</f>
        <v>3979.6499999999578</v>
      </c>
    </row>
    <row r="220" spans="1:11" ht="15" customHeight="1">
      <c r="A220" s="14">
        <v>44046</v>
      </c>
      <c r="B220" s="11" t="s">
        <v>15</v>
      </c>
      <c r="C220" s="11">
        <v>2300</v>
      </c>
      <c r="D220" s="11" t="s">
        <v>12</v>
      </c>
      <c r="E220" s="21">
        <v>462</v>
      </c>
      <c r="F220" s="21">
        <v>459</v>
      </c>
      <c r="G220" s="21">
        <v>0</v>
      </c>
      <c r="H220" s="2">
        <f t="shared" ref="H220" si="625">(IF(D220="SELL",E220-F220,IF(D220="BUY",F220-E220)))*C220</f>
        <v>-6900</v>
      </c>
      <c r="I220" s="2">
        <v>0</v>
      </c>
      <c r="J220" s="2">
        <f t="shared" ref="J220" si="626">(I220+H220)/C220</f>
        <v>-3</v>
      </c>
      <c r="K220" s="3">
        <f t="shared" ref="K220" si="627">J220*C220</f>
        <v>-6900</v>
      </c>
    </row>
    <row r="221" spans="1:11" ht="15" customHeight="1">
      <c r="A221" s="14">
        <v>44043</v>
      </c>
      <c r="B221" s="11" t="s">
        <v>16</v>
      </c>
      <c r="C221" s="11">
        <v>1300</v>
      </c>
      <c r="D221" s="11" t="s">
        <v>12</v>
      </c>
      <c r="E221" s="21">
        <v>721.5</v>
      </c>
      <c r="F221" s="21">
        <v>726</v>
      </c>
      <c r="G221" s="21">
        <v>0</v>
      </c>
      <c r="H221" s="2">
        <f t="shared" ref="H221" si="628">(IF(D221="SELL",E221-F221,IF(D221="BUY",F221-E221)))*C221</f>
        <v>5850</v>
      </c>
      <c r="I221" s="2">
        <v>0</v>
      </c>
      <c r="J221" s="2">
        <f t="shared" ref="J221" si="629">(I221+H221)/C221</f>
        <v>4.5</v>
      </c>
      <c r="K221" s="3">
        <f t="shared" ref="K221" si="630">J221*C221</f>
        <v>5850</v>
      </c>
    </row>
    <row r="222" spans="1:11" ht="15" customHeight="1">
      <c r="A222" s="14">
        <v>44042</v>
      </c>
      <c r="B222" s="11" t="s">
        <v>376</v>
      </c>
      <c r="C222" s="11">
        <v>750</v>
      </c>
      <c r="D222" s="11" t="s">
        <v>12</v>
      </c>
      <c r="E222" s="21">
        <v>898</v>
      </c>
      <c r="F222" s="21">
        <v>907</v>
      </c>
      <c r="G222" s="21">
        <v>915.5</v>
      </c>
      <c r="H222" s="2">
        <f t="shared" ref="H222" si="631">(IF(D222="SELL",E222-F222,IF(D222="BUY",F222-E222)))*C222</f>
        <v>6750</v>
      </c>
      <c r="I222" s="2">
        <f>C222*8.5</f>
        <v>6375</v>
      </c>
      <c r="J222" s="2">
        <f t="shared" ref="J222" si="632">(I222+H222)/C222</f>
        <v>17.5</v>
      </c>
      <c r="K222" s="3">
        <f t="shared" ref="K222" si="633">J222*C222</f>
        <v>13125</v>
      </c>
    </row>
    <row r="223" spans="1:11" ht="15" customHeight="1">
      <c r="A223" s="14">
        <v>44042</v>
      </c>
      <c r="B223" s="11" t="s">
        <v>48</v>
      </c>
      <c r="C223" s="11">
        <v>950</v>
      </c>
      <c r="D223" s="11" t="s">
        <v>12</v>
      </c>
      <c r="E223" s="21">
        <v>625</v>
      </c>
      <c r="F223" s="21">
        <v>618</v>
      </c>
      <c r="G223" s="21">
        <v>0</v>
      </c>
      <c r="H223" s="2">
        <f t="shared" ref="H223" si="634">(IF(D223="SELL",E223-F223,IF(D223="BUY",F223-E223)))*C223</f>
        <v>-6650</v>
      </c>
      <c r="I223" s="2">
        <v>0</v>
      </c>
      <c r="J223" s="2">
        <f t="shared" ref="J223" si="635">(I223+H223)/C223</f>
        <v>-7</v>
      </c>
      <c r="K223" s="3">
        <f t="shared" ref="K223" si="636">J223*C223</f>
        <v>-6650</v>
      </c>
    </row>
    <row r="224" spans="1:11" ht="15" customHeight="1">
      <c r="A224" s="14">
        <v>44041</v>
      </c>
      <c r="B224" s="11" t="s">
        <v>17</v>
      </c>
      <c r="C224" s="11">
        <v>505</v>
      </c>
      <c r="D224" s="11" t="s">
        <v>13</v>
      </c>
      <c r="E224" s="21">
        <v>2110</v>
      </c>
      <c r="F224" s="21">
        <v>2106</v>
      </c>
      <c r="G224" s="21">
        <v>2080</v>
      </c>
      <c r="H224" s="2">
        <f t="shared" ref="H224" si="637">(IF(D224="SELL",E224-F224,IF(D224="BUY",F224-E224)))*C224</f>
        <v>2020</v>
      </c>
      <c r="I224" s="2">
        <f>C224*24</f>
        <v>12120</v>
      </c>
      <c r="J224" s="2">
        <f t="shared" ref="J224" si="638">(I224+H224)/C224</f>
        <v>28</v>
      </c>
      <c r="K224" s="3">
        <f t="shared" ref="K224" si="639">J224*C224</f>
        <v>14140</v>
      </c>
    </row>
    <row r="225" spans="1:11" ht="15" customHeight="1">
      <c r="A225" s="14">
        <v>44041</v>
      </c>
      <c r="B225" s="11" t="s">
        <v>323</v>
      </c>
      <c r="C225" s="11">
        <v>550</v>
      </c>
      <c r="D225" s="11" t="s">
        <v>13</v>
      </c>
      <c r="E225" s="21">
        <v>1430</v>
      </c>
      <c r="F225" s="21">
        <v>1420</v>
      </c>
      <c r="G225" s="21">
        <v>0</v>
      </c>
      <c r="H225" s="2">
        <f t="shared" ref="H225" si="640">(IF(D225="SELL",E225-F225,IF(D225="BUY",F225-E225)))*C225</f>
        <v>5500</v>
      </c>
      <c r="I225" s="2">
        <v>0</v>
      </c>
      <c r="J225" s="2">
        <f t="shared" ref="J225" si="641">(I225+H225)/C225</f>
        <v>10</v>
      </c>
      <c r="K225" s="3">
        <f t="shared" ref="K225" si="642">J225*C225</f>
        <v>5500</v>
      </c>
    </row>
    <row r="226" spans="1:11" ht="15" customHeight="1">
      <c r="A226" s="14">
        <v>44041</v>
      </c>
      <c r="B226" s="11" t="s">
        <v>335</v>
      </c>
      <c r="C226" s="11">
        <v>750</v>
      </c>
      <c r="D226" s="11" t="s">
        <v>13</v>
      </c>
      <c r="E226" s="21">
        <v>1049</v>
      </c>
      <c r="F226" s="21">
        <v>1051.5999999999999</v>
      </c>
      <c r="G226" s="21">
        <v>0</v>
      </c>
      <c r="H226" s="2">
        <f t="shared" ref="H226" si="643">(IF(D226="SELL",E226-F226,IF(D226="BUY",F226-E226)))*C226</f>
        <v>-1949.9999999999318</v>
      </c>
      <c r="I226" s="2">
        <v>0</v>
      </c>
      <c r="J226" s="2">
        <f t="shared" ref="J226" si="644">(I226+H226)/C226</f>
        <v>-2.5999999999999091</v>
      </c>
      <c r="K226" s="3">
        <f t="shared" ref="K226" si="645">J226*C226</f>
        <v>-1949.9999999999318</v>
      </c>
    </row>
    <row r="227" spans="1:11" ht="15" customHeight="1">
      <c r="A227" s="14">
        <v>44040</v>
      </c>
      <c r="B227" s="11" t="s">
        <v>356</v>
      </c>
      <c r="C227" s="11">
        <v>1100</v>
      </c>
      <c r="D227" s="11" t="s">
        <v>12</v>
      </c>
      <c r="E227" s="21">
        <v>1154</v>
      </c>
      <c r="F227" s="21">
        <v>1161</v>
      </c>
      <c r="G227" s="21">
        <v>0</v>
      </c>
      <c r="H227" s="2">
        <f t="shared" ref="H227" si="646">(IF(D227="SELL",E227-F227,IF(D227="BUY",F227-E227)))*C227</f>
        <v>7700</v>
      </c>
      <c r="I227" s="2">
        <v>0</v>
      </c>
      <c r="J227" s="2">
        <f t="shared" ref="J227" si="647">(I227+H227)/C227</f>
        <v>7</v>
      </c>
      <c r="K227" s="3">
        <f t="shared" ref="K227" si="648">J227*C227</f>
        <v>7700</v>
      </c>
    </row>
    <row r="228" spans="1:11" ht="15" customHeight="1">
      <c r="A228" s="14">
        <v>44040</v>
      </c>
      <c r="B228" s="11" t="s">
        <v>292</v>
      </c>
      <c r="C228" s="11">
        <v>500</v>
      </c>
      <c r="D228" s="11" t="s">
        <v>12</v>
      </c>
      <c r="E228" s="21">
        <v>1565</v>
      </c>
      <c r="F228" s="21">
        <v>1577.3</v>
      </c>
      <c r="G228" s="21">
        <v>1583.35</v>
      </c>
      <c r="H228" s="2">
        <f t="shared" ref="H228" si="649">(IF(D228="SELL",E228-F228,IF(D228="BUY",F228-E228)))*C228</f>
        <v>6149.9999999999773</v>
      </c>
      <c r="I228" s="2">
        <f>C228*6.05</f>
        <v>3025</v>
      </c>
      <c r="J228" s="2">
        <f t="shared" ref="J228" si="650">(I228+H228)/C228</f>
        <v>18.349999999999955</v>
      </c>
      <c r="K228" s="3">
        <f t="shared" ref="K228" si="651">J228*C228</f>
        <v>9174.9999999999782</v>
      </c>
    </row>
    <row r="229" spans="1:11" ht="15" customHeight="1">
      <c r="A229" s="14">
        <v>44039</v>
      </c>
      <c r="B229" s="11" t="s">
        <v>174</v>
      </c>
      <c r="C229" s="11">
        <v>1800</v>
      </c>
      <c r="D229" s="11" t="s">
        <v>12</v>
      </c>
      <c r="E229" s="21">
        <v>463</v>
      </c>
      <c r="F229" s="21">
        <v>459</v>
      </c>
      <c r="G229" s="21">
        <v>0</v>
      </c>
      <c r="H229" s="2">
        <f t="shared" ref="H229" si="652">(IF(D229="SELL",E229-F229,IF(D229="BUY",F229-E229)))*C229</f>
        <v>-7200</v>
      </c>
      <c r="I229" s="2">
        <v>0</v>
      </c>
      <c r="J229" s="2">
        <f t="shared" ref="J229" si="653">(I229+H229)/C229</f>
        <v>-4</v>
      </c>
      <c r="K229" s="3">
        <f t="shared" ref="K229" si="654">J229*C229</f>
        <v>-7200</v>
      </c>
    </row>
    <row r="230" spans="1:11" ht="15" customHeight="1">
      <c r="A230" s="14">
        <v>44036</v>
      </c>
      <c r="B230" s="11" t="s">
        <v>357</v>
      </c>
      <c r="C230" s="11">
        <v>1200</v>
      </c>
      <c r="D230" s="11" t="s">
        <v>12</v>
      </c>
      <c r="E230" s="21">
        <v>642</v>
      </c>
      <c r="F230" s="21">
        <v>646</v>
      </c>
      <c r="G230" s="21">
        <v>654</v>
      </c>
      <c r="H230" s="2">
        <f t="shared" ref="H230" si="655">(IF(D230="SELL",E230-F230,IF(D230="BUY",F230-E230)))*C230</f>
        <v>4800</v>
      </c>
      <c r="I230" s="2">
        <f>C230*8</f>
        <v>9600</v>
      </c>
      <c r="J230" s="2">
        <f t="shared" ref="J230" si="656">(I230+H230)/C230</f>
        <v>12</v>
      </c>
      <c r="K230" s="3">
        <f t="shared" ref="K230" si="657">J230*C230</f>
        <v>14400</v>
      </c>
    </row>
    <row r="231" spans="1:11" ht="15" customHeight="1">
      <c r="A231" s="14">
        <v>44036</v>
      </c>
      <c r="B231" s="11" t="s">
        <v>375</v>
      </c>
      <c r="C231" s="11">
        <v>8500</v>
      </c>
      <c r="D231" s="11" t="s">
        <v>12</v>
      </c>
      <c r="E231" s="21">
        <v>58.1</v>
      </c>
      <c r="F231" s="21">
        <v>57.9</v>
      </c>
      <c r="G231" s="21">
        <v>0</v>
      </c>
      <c r="H231" s="2">
        <f t="shared" ref="H231" si="658">(IF(D231="SELL",E231-F231,IF(D231="BUY",F231-E231)))*C231</f>
        <v>-1700.0000000000241</v>
      </c>
      <c r="I231" s="2">
        <v>0</v>
      </c>
      <c r="J231" s="2">
        <f t="shared" ref="J231" si="659">(I231+H231)/C231</f>
        <v>-0.20000000000000284</v>
      </c>
      <c r="K231" s="3">
        <f t="shared" ref="K231" si="660">J231*C231</f>
        <v>-1700.0000000000241</v>
      </c>
    </row>
    <row r="232" spans="1:11" ht="15" customHeight="1">
      <c r="A232" s="14">
        <v>44035</v>
      </c>
      <c r="B232" s="11" t="s">
        <v>364</v>
      </c>
      <c r="C232" s="11">
        <v>250</v>
      </c>
      <c r="D232" s="11" t="s">
        <v>12</v>
      </c>
      <c r="E232" s="21">
        <v>3260</v>
      </c>
      <c r="F232" s="21">
        <v>3290</v>
      </c>
      <c r="G232" s="21">
        <v>0</v>
      </c>
      <c r="H232" s="2">
        <f t="shared" ref="H232" si="661">(IF(D232="SELL",E232-F232,IF(D232="BUY",F232-E232)))*C232</f>
        <v>7500</v>
      </c>
      <c r="I232" s="2">
        <v>0</v>
      </c>
      <c r="J232" s="2">
        <f t="shared" ref="J232" si="662">(I232+H232)/C232</f>
        <v>30</v>
      </c>
      <c r="K232" s="3">
        <f t="shared" ref="K232" si="663">J232*C232</f>
        <v>7500</v>
      </c>
    </row>
    <row r="233" spans="1:11" ht="15" customHeight="1">
      <c r="A233" s="14">
        <v>44035</v>
      </c>
      <c r="B233" s="11" t="s">
        <v>326</v>
      </c>
      <c r="C233" s="11">
        <v>1851</v>
      </c>
      <c r="D233" s="11" t="s">
        <v>12</v>
      </c>
      <c r="E233" s="21">
        <v>376</v>
      </c>
      <c r="F233" s="21">
        <v>372</v>
      </c>
      <c r="G233" s="21">
        <v>0</v>
      </c>
      <c r="H233" s="2">
        <f t="shared" ref="H233" si="664">(IF(D233="SELL",E233-F233,IF(D233="BUY",F233-E233)))*C233</f>
        <v>-7404</v>
      </c>
      <c r="I233" s="2">
        <v>0</v>
      </c>
      <c r="J233" s="2">
        <f t="shared" ref="J233" si="665">(I233+H233)/C233</f>
        <v>-4</v>
      </c>
      <c r="K233" s="3">
        <f t="shared" ref="K233" si="666">J233*C233</f>
        <v>-7404</v>
      </c>
    </row>
    <row r="234" spans="1:11" ht="15" customHeight="1">
      <c r="A234" s="14">
        <v>44033</v>
      </c>
      <c r="B234" s="11" t="s">
        <v>360</v>
      </c>
      <c r="C234" s="11">
        <v>1000</v>
      </c>
      <c r="D234" s="11" t="s">
        <v>12</v>
      </c>
      <c r="E234" s="21">
        <v>719</v>
      </c>
      <c r="F234" s="21">
        <v>724.35</v>
      </c>
      <c r="G234" s="21">
        <v>0</v>
      </c>
      <c r="H234" s="2">
        <f t="shared" ref="H234" si="667">(IF(D234="SELL",E234-F234,IF(D234="BUY",F234-E234)))*C234</f>
        <v>5350.0000000000227</v>
      </c>
      <c r="I234" s="2">
        <v>0</v>
      </c>
      <c r="J234" s="2">
        <f t="shared" ref="J234" si="668">(I234+H234)/C234</f>
        <v>5.3500000000000227</v>
      </c>
      <c r="K234" s="3">
        <f t="shared" ref="K234" si="669">J234*C234</f>
        <v>5350.0000000000227</v>
      </c>
    </row>
    <row r="235" spans="1:11" ht="15" customHeight="1">
      <c r="A235" s="14">
        <v>44032</v>
      </c>
      <c r="B235" s="11" t="s">
        <v>371</v>
      </c>
      <c r="C235" s="11">
        <v>3200</v>
      </c>
      <c r="D235" s="11" t="s">
        <v>12</v>
      </c>
      <c r="E235" s="21">
        <v>263.5</v>
      </c>
      <c r="F235" s="21">
        <v>266</v>
      </c>
      <c r="G235" s="21">
        <v>270</v>
      </c>
      <c r="H235" s="2">
        <f t="shared" ref="H235" si="670">(IF(D235="SELL",E235-F235,IF(D235="BUY",F235-E235)))*C235</f>
        <v>8000</v>
      </c>
      <c r="I235" s="2">
        <f>C235*4</f>
        <v>12800</v>
      </c>
      <c r="J235" s="2">
        <f t="shared" ref="J235" si="671">(I235+H235)/C235</f>
        <v>6.5</v>
      </c>
      <c r="K235" s="3">
        <f t="shared" ref="K235" si="672">J235*C235</f>
        <v>20800</v>
      </c>
    </row>
    <row r="236" spans="1:11" ht="15" customHeight="1">
      <c r="A236" s="14">
        <v>44032</v>
      </c>
      <c r="B236" s="11" t="s">
        <v>364</v>
      </c>
      <c r="C236" s="11">
        <v>250</v>
      </c>
      <c r="D236" s="11" t="s">
        <v>12</v>
      </c>
      <c r="E236" s="21">
        <v>3230</v>
      </c>
      <c r="F236" s="21">
        <v>3205</v>
      </c>
      <c r="G236" s="21">
        <v>0</v>
      </c>
      <c r="H236" s="2">
        <f t="shared" ref="H236" si="673">(IF(D236="SELL",E236-F236,IF(D236="BUY",F236-E236)))*C236</f>
        <v>-6250</v>
      </c>
      <c r="I236" s="2">
        <v>0</v>
      </c>
      <c r="J236" s="2">
        <f t="shared" ref="J236" si="674">(I236+H236)/C236</f>
        <v>-25</v>
      </c>
      <c r="K236" s="3">
        <f t="shared" ref="K236" si="675">J236*C236</f>
        <v>-6250</v>
      </c>
    </row>
    <row r="237" spans="1:11" ht="15" customHeight="1">
      <c r="A237" s="14">
        <v>44029</v>
      </c>
      <c r="B237" s="11" t="s">
        <v>336</v>
      </c>
      <c r="C237" s="11">
        <v>750</v>
      </c>
      <c r="D237" s="11" t="s">
        <v>12</v>
      </c>
      <c r="E237" s="21">
        <v>1162</v>
      </c>
      <c r="F237" s="21">
        <v>1170</v>
      </c>
      <c r="G237" s="21">
        <v>1195</v>
      </c>
      <c r="H237" s="2">
        <f t="shared" ref="H237" si="676">(IF(D237="SELL",E237-F237,IF(D237="BUY",F237-E237)))*C237</f>
        <v>6000</v>
      </c>
      <c r="I237" s="2">
        <f>C237*25</f>
        <v>18750</v>
      </c>
      <c r="J237" s="2">
        <f t="shared" ref="J237" si="677">(I237+H237)/C237</f>
        <v>33</v>
      </c>
      <c r="K237" s="3">
        <f t="shared" ref="K237" si="678">J237*C237</f>
        <v>24750</v>
      </c>
    </row>
    <row r="238" spans="1:11" ht="15" customHeight="1">
      <c r="A238" s="14">
        <v>44029</v>
      </c>
      <c r="B238" s="11" t="s">
        <v>247</v>
      </c>
      <c r="C238" s="11">
        <v>6000</v>
      </c>
      <c r="D238" s="11" t="s">
        <v>12</v>
      </c>
      <c r="E238" s="21">
        <v>163</v>
      </c>
      <c r="F238" s="21">
        <v>164.4</v>
      </c>
      <c r="G238" s="21">
        <v>0</v>
      </c>
      <c r="H238" s="2">
        <f t="shared" ref="H238" si="679">(IF(D238="SELL",E238-F238,IF(D238="BUY",F238-E238)))*C238</f>
        <v>8400.0000000000346</v>
      </c>
      <c r="I238" s="2">
        <v>0</v>
      </c>
      <c r="J238" s="2">
        <f t="shared" ref="J238" si="680">(I238+H238)/C238</f>
        <v>1.4000000000000057</v>
      </c>
      <c r="K238" s="3">
        <f t="shared" ref="K238" si="681">J238*C238</f>
        <v>8400.0000000000346</v>
      </c>
    </row>
    <row r="239" spans="1:11" ht="15" customHeight="1">
      <c r="A239" s="14">
        <v>44028</v>
      </c>
      <c r="B239" s="11" t="s">
        <v>209</v>
      </c>
      <c r="C239" s="11">
        <v>1400</v>
      </c>
      <c r="D239" s="11" t="s">
        <v>13</v>
      </c>
      <c r="E239" s="21">
        <v>612.5</v>
      </c>
      <c r="F239" s="21">
        <v>616</v>
      </c>
      <c r="G239" s="21">
        <v>0</v>
      </c>
      <c r="H239" s="2">
        <f t="shared" ref="H239" si="682">(IF(D239="SELL",E239-F239,IF(D239="BUY",F239-E239)))*C239</f>
        <v>-4900</v>
      </c>
      <c r="I239" s="2">
        <v>0</v>
      </c>
      <c r="J239" s="2">
        <f t="shared" ref="J239" si="683">(I239+H239)/C239</f>
        <v>-3.5</v>
      </c>
      <c r="K239" s="3">
        <f t="shared" ref="K239" si="684">J239*C239</f>
        <v>-4900</v>
      </c>
    </row>
    <row r="240" spans="1:11" ht="15" customHeight="1">
      <c r="A240" s="14">
        <v>44027</v>
      </c>
      <c r="B240" s="11" t="s">
        <v>209</v>
      </c>
      <c r="C240" s="11">
        <v>1400</v>
      </c>
      <c r="D240" s="11" t="s">
        <v>12</v>
      </c>
      <c r="E240" s="21">
        <v>614</v>
      </c>
      <c r="F240" s="21">
        <v>620</v>
      </c>
      <c r="G240" s="21">
        <v>626.9</v>
      </c>
      <c r="H240" s="2">
        <f t="shared" ref="H240" si="685">(IF(D240="SELL",E240-F240,IF(D240="BUY",F240-E240)))*C240</f>
        <v>8400</v>
      </c>
      <c r="I240" s="2">
        <f>C240*6.9</f>
        <v>9660</v>
      </c>
      <c r="J240" s="2">
        <f t="shared" ref="J240" si="686">(I240+H240)/C240</f>
        <v>12.9</v>
      </c>
      <c r="K240" s="3">
        <f t="shared" ref="K240" si="687">J240*C240</f>
        <v>18060</v>
      </c>
    </row>
    <row r="241" spans="1:11" ht="15" customHeight="1">
      <c r="A241" s="14">
        <v>44027</v>
      </c>
      <c r="B241" s="11" t="s">
        <v>357</v>
      </c>
      <c r="C241" s="11">
        <v>1200</v>
      </c>
      <c r="D241" s="11" t="s">
        <v>12</v>
      </c>
      <c r="E241" s="21">
        <v>620</v>
      </c>
      <c r="F241" s="21">
        <v>624.79999999999995</v>
      </c>
      <c r="G241" s="21">
        <v>0</v>
      </c>
      <c r="H241" s="2">
        <f t="shared" ref="H241" si="688">(IF(D241="SELL",E241-F241,IF(D241="BUY",F241-E241)))*C241</f>
        <v>5759.9999999999454</v>
      </c>
      <c r="I241" s="2">
        <v>0</v>
      </c>
      <c r="J241" s="2">
        <f t="shared" ref="J241" si="689">(I241+H241)/C241</f>
        <v>4.7999999999999545</v>
      </c>
      <c r="K241" s="3">
        <f t="shared" ref="K241" si="690">J241*C241</f>
        <v>5759.9999999999454</v>
      </c>
    </row>
    <row r="242" spans="1:11" ht="15" customHeight="1">
      <c r="A242" s="14">
        <v>44026</v>
      </c>
      <c r="B242" s="11" t="s">
        <v>337</v>
      </c>
      <c r="C242" s="11">
        <v>4000</v>
      </c>
      <c r="D242" s="11" t="s">
        <v>13</v>
      </c>
      <c r="E242" s="21">
        <v>152.5</v>
      </c>
      <c r="F242" s="21">
        <v>151</v>
      </c>
      <c r="G242" s="21">
        <v>149</v>
      </c>
      <c r="H242" s="2">
        <f t="shared" ref="H242" si="691">(IF(D242="SELL",E242-F242,IF(D242="BUY",F242-E242)))*C242</f>
        <v>6000</v>
      </c>
      <c r="I242" s="2">
        <f>C242*2</f>
        <v>8000</v>
      </c>
      <c r="J242" s="2">
        <f t="shared" ref="J242" si="692">(I242+H242)/C242</f>
        <v>3.5</v>
      </c>
      <c r="K242" s="3">
        <f t="shared" ref="K242" si="693">J242*C242</f>
        <v>14000</v>
      </c>
    </row>
    <row r="243" spans="1:11" ht="15" customHeight="1">
      <c r="A243" s="14">
        <v>44026</v>
      </c>
      <c r="B243" s="11" t="s">
        <v>338</v>
      </c>
      <c r="C243" s="11">
        <v>2500</v>
      </c>
      <c r="D243" s="11" t="s">
        <v>13</v>
      </c>
      <c r="E243" s="21">
        <v>197.1</v>
      </c>
      <c r="F243" s="21">
        <v>197</v>
      </c>
      <c r="G243" s="21">
        <v>0</v>
      </c>
      <c r="H243" s="2">
        <f t="shared" ref="H243" si="694">(IF(D243="SELL",E243-F243,IF(D243="BUY",F243-E243)))*C243</f>
        <v>249.99999999998579</v>
      </c>
      <c r="I243" s="2">
        <v>0</v>
      </c>
      <c r="J243" s="2">
        <f t="shared" ref="J243" si="695">(I243+H243)/C243</f>
        <v>9.9999999999994316E-2</v>
      </c>
      <c r="K243" s="3">
        <f t="shared" ref="K243" si="696">J243*C243</f>
        <v>249.99999999998579</v>
      </c>
    </row>
    <row r="244" spans="1:11" ht="15" customHeight="1">
      <c r="A244" s="14">
        <v>44025</v>
      </c>
      <c r="B244" s="11" t="s">
        <v>209</v>
      </c>
      <c r="C244" s="11">
        <v>1400</v>
      </c>
      <c r="D244" s="11" t="s">
        <v>12</v>
      </c>
      <c r="E244" s="21">
        <v>598.5</v>
      </c>
      <c r="F244" s="21">
        <v>603.75</v>
      </c>
      <c r="G244" s="21">
        <v>0</v>
      </c>
      <c r="H244" s="2">
        <f t="shared" ref="H244" si="697">(IF(D244="SELL",E244-F244,IF(D244="BUY",F244-E244)))*C244</f>
        <v>7350</v>
      </c>
      <c r="I244" s="2">
        <v>0</v>
      </c>
      <c r="J244" s="2">
        <f t="shared" ref="J244" si="698">(I244+H244)/C244</f>
        <v>5.25</v>
      </c>
      <c r="K244" s="3">
        <f t="shared" ref="K244" si="699">J244*C244</f>
        <v>7350</v>
      </c>
    </row>
    <row r="245" spans="1:11" ht="15" customHeight="1">
      <c r="A245" s="14">
        <v>44025</v>
      </c>
      <c r="B245" s="11" t="s">
        <v>346</v>
      </c>
      <c r="C245" s="11">
        <v>300</v>
      </c>
      <c r="D245" s="11" t="s">
        <v>12</v>
      </c>
      <c r="E245" s="21">
        <v>2260</v>
      </c>
      <c r="F245" s="21">
        <v>2245</v>
      </c>
      <c r="G245" s="21">
        <v>0</v>
      </c>
      <c r="H245" s="2">
        <f t="shared" ref="H245:H248" si="700">(IF(D245="SELL",E245-F245,IF(D245="BUY",F245-E245)))*C245</f>
        <v>-4500</v>
      </c>
      <c r="I245" s="2">
        <v>0</v>
      </c>
      <c r="J245" s="2">
        <f t="shared" ref="J245:J248" si="701">(I245+H245)/C245</f>
        <v>-15</v>
      </c>
      <c r="K245" s="3">
        <f t="shared" ref="K245:K248" si="702">J245*C245</f>
        <v>-4500</v>
      </c>
    </row>
    <row r="246" spans="1:11" ht="15" customHeight="1">
      <c r="A246" s="14">
        <v>44022</v>
      </c>
      <c r="B246" s="11" t="s">
        <v>175</v>
      </c>
      <c r="C246" s="11">
        <v>4300</v>
      </c>
      <c r="D246" s="11" t="s">
        <v>13</v>
      </c>
      <c r="E246" s="21">
        <v>161.6</v>
      </c>
      <c r="F246" s="21">
        <v>163.5</v>
      </c>
      <c r="G246" s="21">
        <v>0</v>
      </c>
      <c r="H246" s="2">
        <f t="shared" si="700"/>
        <v>-8170.0000000000246</v>
      </c>
      <c r="I246" s="2">
        <v>0</v>
      </c>
      <c r="J246" s="2">
        <f t="shared" si="701"/>
        <v>-1.9000000000000057</v>
      </c>
      <c r="K246" s="3">
        <f t="shared" si="702"/>
        <v>-8170.0000000000246</v>
      </c>
    </row>
    <row r="247" spans="1:11" ht="15" customHeight="1">
      <c r="A247" s="14">
        <v>44021</v>
      </c>
      <c r="B247" s="11" t="s">
        <v>371</v>
      </c>
      <c r="C247" s="11">
        <v>3200</v>
      </c>
      <c r="D247" s="11" t="s">
        <v>13</v>
      </c>
      <c r="E247" s="21">
        <v>221.5</v>
      </c>
      <c r="F247" s="21">
        <v>223.5</v>
      </c>
      <c r="G247" s="21">
        <v>0</v>
      </c>
      <c r="H247" s="2">
        <f t="shared" ref="H247" si="703">(IF(D247="SELL",E247-F247,IF(D247="BUY",F247-E247)))*C247</f>
        <v>-6400</v>
      </c>
      <c r="I247" s="2">
        <v>0</v>
      </c>
      <c r="J247" s="2">
        <f t="shared" ref="J247" si="704">(I247+H247)/C247</f>
        <v>-2</v>
      </c>
      <c r="K247" s="3">
        <f t="shared" ref="K247" si="705">J247*C247</f>
        <v>-6400</v>
      </c>
    </row>
    <row r="248" spans="1:11" ht="15" customHeight="1">
      <c r="A248" s="14">
        <v>44021</v>
      </c>
      <c r="B248" s="11" t="s">
        <v>17</v>
      </c>
      <c r="C248" s="11">
        <v>505</v>
      </c>
      <c r="D248" s="11" t="s">
        <v>13</v>
      </c>
      <c r="E248" s="21">
        <v>1796</v>
      </c>
      <c r="F248" s="21">
        <v>1810</v>
      </c>
      <c r="G248" s="21">
        <v>0</v>
      </c>
      <c r="H248" s="2">
        <f t="shared" si="700"/>
        <v>-7070</v>
      </c>
      <c r="I248" s="2">
        <v>0</v>
      </c>
      <c r="J248" s="2">
        <f t="shared" si="701"/>
        <v>-14</v>
      </c>
      <c r="K248" s="3">
        <f t="shared" si="702"/>
        <v>-7070</v>
      </c>
    </row>
    <row r="249" spans="1:11" ht="15" customHeight="1">
      <c r="A249" s="14">
        <v>44020</v>
      </c>
      <c r="B249" s="11" t="s">
        <v>101</v>
      </c>
      <c r="C249" s="11">
        <v>200</v>
      </c>
      <c r="D249" s="11" t="s">
        <v>12</v>
      </c>
      <c r="E249" s="21">
        <v>3698</v>
      </c>
      <c r="F249" s="21">
        <v>3712.8</v>
      </c>
      <c r="G249" s="21">
        <v>0</v>
      </c>
      <c r="H249" s="2">
        <f t="shared" ref="H249" si="706">(IF(D249="SELL",E249-F249,IF(D249="BUY",F249-E249)))*C249</f>
        <v>2960.0000000000364</v>
      </c>
      <c r="I249" s="2">
        <v>0</v>
      </c>
      <c r="J249" s="2">
        <f t="shared" ref="J249" si="707">(I249+H249)/C249</f>
        <v>14.800000000000182</v>
      </c>
      <c r="K249" s="3">
        <f t="shared" ref="K249" si="708">J249*C249</f>
        <v>2960.0000000000364</v>
      </c>
    </row>
    <row r="250" spans="1:11" ht="15" customHeight="1">
      <c r="A250" s="14">
        <v>44020</v>
      </c>
      <c r="B250" s="11" t="s">
        <v>363</v>
      </c>
      <c r="C250" s="11">
        <v>1100</v>
      </c>
      <c r="D250" s="11" t="s">
        <v>12</v>
      </c>
      <c r="E250" s="21">
        <v>593</v>
      </c>
      <c r="F250" s="21">
        <v>596</v>
      </c>
      <c r="G250" s="21">
        <v>0</v>
      </c>
      <c r="H250" s="2">
        <f t="shared" ref="H250" si="709">(IF(D250="SELL",E250-F250,IF(D250="BUY",F250-E250)))*C250</f>
        <v>3300</v>
      </c>
      <c r="I250" s="2">
        <v>0</v>
      </c>
      <c r="J250" s="2">
        <f t="shared" ref="J250" si="710">(I250+H250)/C250</f>
        <v>3</v>
      </c>
      <c r="K250" s="3">
        <f t="shared" ref="K250" si="711">J250*C250</f>
        <v>3300</v>
      </c>
    </row>
    <row r="251" spans="1:11" ht="15" customHeight="1">
      <c r="A251" s="14">
        <v>44019</v>
      </c>
      <c r="B251" s="11" t="s">
        <v>175</v>
      </c>
      <c r="C251" s="11">
        <v>4300</v>
      </c>
      <c r="D251" s="11" t="s">
        <v>13</v>
      </c>
      <c r="E251" s="21">
        <v>153</v>
      </c>
      <c r="F251" s="21">
        <v>151.9</v>
      </c>
      <c r="G251" s="21">
        <v>0</v>
      </c>
      <c r="H251" s="2">
        <f t="shared" ref="H251" si="712">(IF(D251="SELL",E251-F251,IF(D251="BUY",F251-E251)))*C251</f>
        <v>4729.9999999999754</v>
      </c>
      <c r="I251" s="2">
        <v>0</v>
      </c>
      <c r="J251" s="2">
        <f t="shared" ref="J251" si="713">(I251+H251)/C251</f>
        <v>1.0999999999999943</v>
      </c>
      <c r="K251" s="3">
        <f t="shared" ref="K251" si="714">J251*C251</f>
        <v>4729.9999999999754</v>
      </c>
    </row>
    <row r="252" spans="1:11" ht="15" customHeight="1">
      <c r="A252" s="14">
        <v>44019</v>
      </c>
      <c r="B252" s="11" t="s">
        <v>27</v>
      </c>
      <c r="C252" s="11">
        <v>5700</v>
      </c>
      <c r="D252" s="11" t="s">
        <v>13</v>
      </c>
      <c r="E252" s="21">
        <v>109</v>
      </c>
      <c r="F252" s="21">
        <v>108.2</v>
      </c>
      <c r="G252" s="21">
        <v>0</v>
      </c>
      <c r="H252" s="2">
        <f t="shared" ref="H252" si="715">(IF(D252="SELL",E252-F252,IF(D252="BUY",F252-E252)))*C252</f>
        <v>4559.9999999999836</v>
      </c>
      <c r="I252" s="2">
        <v>0</v>
      </c>
      <c r="J252" s="2">
        <f t="shared" ref="J252" si="716">(I252+H252)/C252</f>
        <v>0.79999999999999716</v>
      </c>
      <c r="K252" s="3">
        <f t="shared" ref="K252" si="717">J252*C252</f>
        <v>4559.9999999999836</v>
      </c>
    </row>
    <row r="253" spans="1:11" ht="15" customHeight="1">
      <c r="A253" s="14">
        <v>44018</v>
      </c>
      <c r="B253" s="11" t="s">
        <v>368</v>
      </c>
      <c r="C253" s="11">
        <v>2700</v>
      </c>
      <c r="D253" s="11" t="s">
        <v>12</v>
      </c>
      <c r="E253" s="21">
        <v>404</v>
      </c>
      <c r="F253" s="21">
        <v>406.5</v>
      </c>
      <c r="G253" s="21">
        <v>408</v>
      </c>
      <c r="H253" s="2">
        <f t="shared" ref="H253" si="718">(IF(D253="SELL",E253-F253,IF(D253="BUY",F253-E253)))*C253</f>
        <v>6750</v>
      </c>
      <c r="I253" s="2">
        <f>C253*1.5</f>
        <v>4050</v>
      </c>
      <c r="J253" s="2">
        <f t="shared" ref="J253" si="719">(I253+H253)/C253</f>
        <v>4</v>
      </c>
      <c r="K253" s="3">
        <f t="shared" ref="K253" si="720">J253*C253</f>
        <v>10800</v>
      </c>
    </row>
    <row r="254" spans="1:11" ht="15" customHeight="1">
      <c r="A254" s="14">
        <v>44018</v>
      </c>
      <c r="B254" s="11" t="s">
        <v>363</v>
      </c>
      <c r="C254" s="11">
        <v>1100</v>
      </c>
      <c r="D254" s="11" t="s">
        <v>12</v>
      </c>
      <c r="E254" s="21">
        <v>590</v>
      </c>
      <c r="F254" s="21">
        <v>584</v>
      </c>
      <c r="G254" s="21">
        <v>0</v>
      </c>
      <c r="H254" s="2">
        <f t="shared" ref="H254" si="721">(IF(D254="SELL",E254-F254,IF(D254="BUY",F254-E254)))*C254</f>
        <v>-6600</v>
      </c>
      <c r="I254" s="2">
        <v>0</v>
      </c>
      <c r="J254" s="2">
        <f t="shared" ref="J254" si="722">(I254+H254)/C254</f>
        <v>-6</v>
      </c>
      <c r="K254" s="3">
        <f t="shared" ref="K254" si="723">J254*C254</f>
        <v>-6600</v>
      </c>
    </row>
    <row r="255" spans="1:11" ht="15" customHeight="1">
      <c r="A255" s="14">
        <v>44015</v>
      </c>
      <c r="B255" s="11" t="s">
        <v>358</v>
      </c>
      <c r="C255" s="11">
        <v>800</v>
      </c>
      <c r="D255" s="11" t="s">
        <v>12</v>
      </c>
      <c r="E255" s="21">
        <v>1307</v>
      </c>
      <c r="F255" s="21">
        <v>1315</v>
      </c>
      <c r="G255" s="21">
        <v>0</v>
      </c>
      <c r="H255" s="2">
        <f t="shared" ref="H255" si="724">(IF(D255="SELL",E255-F255,IF(D255="BUY",F255-E255)))*C255</f>
        <v>6400</v>
      </c>
      <c r="I255" s="2">
        <v>0</v>
      </c>
      <c r="J255" s="2">
        <f t="shared" ref="J255" si="725">(I255+H255)/C255</f>
        <v>8</v>
      </c>
      <c r="K255" s="3">
        <f t="shared" ref="K255" si="726">J255*C255</f>
        <v>6400</v>
      </c>
    </row>
    <row r="256" spans="1:11" ht="15" customHeight="1">
      <c r="A256" s="14">
        <v>44015</v>
      </c>
      <c r="B256" s="11" t="s">
        <v>328</v>
      </c>
      <c r="C256" s="11">
        <v>3000</v>
      </c>
      <c r="D256" s="11" t="s">
        <v>12</v>
      </c>
      <c r="E256" s="21">
        <v>331</v>
      </c>
      <c r="F256" s="21">
        <v>329</v>
      </c>
      <c r="G256" s="21">
        <v>0</v>
      </c>
      <c r="H256" s="2">
        <f t="shared" ref="H256" si="727">(IF(D256="SELL",E256-F256,IF(D256="BUY",F256-E256)))*C256</f>
        <v>-6000</v>
      </c>
      <c r="I256" s="2">
        <v>0</v>
      </c>
      <c r="J256" s="2">
        <f t="shared" ref="J256" si="728">(I256+H256)/C256</f>
        <v>-2</v>
      </c>
      <c r="K256" s="3">
        <f t="shared" ref="K256" si="729">J256*C256</f>
        <v>-6000</v>
      </c>
    </row>
    <row r="257" spans="1:11" ht="15" customHeight="1">
      <c r="A257" s="14">
        <v>44014</v>
      </c>
      <c r="B257" s="11" t="s">
        <v>349</v>
      </c>
      <c r="C257" s="11">
        <v>300</v>
      </c>
      <c r="D257" s="11" t="s">
        <v>12</v>
      </c>
      <c r="E257" s="21">
        <v>2563</v>
      </c>
      <c r="F257" s="21">
        <v>2585</v>
      </c>
      <c r="G257" s="21">
        <v>2630</v>
      </c>
      <c r="H257" s="2">
        <f t="shared" ref="H257" si="730">(IF(D257="SELL",E257-F257,IF(D257="BUY",F257-E257)))*C257</f>
        <v>6600</v>
      </c>
      <c r="I257" s="2">
        <f>C257*45</f>
        <v>13500</v>
      </c>
      <c r="J257" s="2">
        <f t="shared" ref="J257" si="731">(I257+H257)/C257</f>
        <v>67</v>
      </c>
      <c r="K257" s="3">
        <f t="shared" ref="K257" si="732">J257*C257</f>
        <v>20100</v>
      </c>
    </row>
    <row r="258" spans="1:11" ht="15" customHeight="1">
      <c r="A258" s="14">
        <v>44014</v>
      </c>
      <c r="B258" s="11" t="s">
        <v>369</v>
      </c>
      <c r="C258" s="11">
        <v>1800</v>
      </c>
      <c r="D258" s="11" t="s">
        <v>12</v>
      </c>
      <c r="E258" s="21">
        <v>341</v>
      </c>
      <c r="F258" s="21">
        <v>344</v>
      </c>
      <c r="G258" s="21">
        <v>0</v>
      </c>
      <c r="H258" s="2">
        <f t="shared" ref="H258" si="733">(IF(D258="SELL",E258-F258,IF(D258="BUY",F258-E258)))*C258</f>
        <v>5400</v>
      </c>
      <c r="I258" s="2">
        <v>0</v>
      </c>
      <c r="J258" s="2">
        <f t="shared" ref="J258" si="734">(I258+H258)/C258</f>
        <v>3</v>
      </c>
      <c r="K258" s="3">
        <f t="shared" ref="K258" si="735">J258*C258</f>
        <v>5400</v>
      </c>
    </row>
    <row r="259" spans="1:11" ht="15" customHeight="1">
      <c r="A259" s="14">
        <v>44013</v>
      </c>
      <c r="B259" s="11" t="s">
        <v>297</v>
      </c>
      <c r="C259" s="11">
        <v>500</v>
      </c>
      <c r="D259" s="11" t="s">
        <v>13</v>
      </c>
      <c r="E259" s="21">
        <v>2345</v>
      </c>
      <c r="F259" s="21">
        <v>2331.5</v>
      </c>
      <c r="G259" s="21">
        <v>0</v>
      </c>
      <c r="H259" s="2">
        <f t="shared" ref="H259" si="736">(IF(D259="SELL",E259-F259,IF(D259="BUY",F259-E259)))*C259</f>
        <v>6750</v>
      </c>
      <c r="I259" s="2">
        <v>0</v>
      </c>
      <c r="J259" s="2">
        <f t="shared" ref="J259" si="737">(I259+H259)/C259</f>
        <v>13.5</v>
      </c>
      <c r="K259" s="3">
        <f t="shared" ref="K259" si="738">J259*C259</f>
        <v>6750</v>
      </c>
    </row>
    <row r="260" spans="1:11" ht="15" customHeight="1">
      <c r="A260" s="14">
        <v>44013</v>
      </c>
      <c r="B260" s="11" t="s">
        <v>26</v>
      </c>
      <c r="C260" s="11">
        <v>100</v>
      </c>
      <c r="D260" s="11" t="s">
        <v>12</v>
      </c>
      <c r="E260" s="21">
        <v>5845</v>
      </c>
      <c r="F260" s="21">
        <v>5877</v>
      </c>
      <c r="G260" s="21">
        <v>0</v>
      </c>
      <c r="H260" s="2">
        <f t="shared" ref="H260" si="739">(IF(D260="SELL",E260-F260,IF(D260="BUY",F260-E260)))*C260</f>
        <v>3200</v>
      </c>
      <c r="I260" s="2">
        <v>0</v>
      </c>
      <c r="J260" s="2">
        <f t="shared" ref="J260" si="740">(I260+H260)/C260</f>
        <v>32</v>
      </c>
      <c r="K260" s="3">
        <f t="shared" ref="K260" si="741">J260*C260</f>
        <v>3200</v>
      </c>
    </row>
    <row r="261" spans="1:11" ht="15" customHeight="1">
      <c r="A261" s="14">
        <v>44013</v>
      </c>
      <c r="B261" s="11" t="s">
        <v>97</v>
      </c>
      <c r="C261" s="11">
        <v>500</v>
      </c>
      <c r="D261" s="11" t="s">
        <v>13</v>
      </c>
      <c r="E261" s="21">
        <v>1310</v>
      </c>
      <c r="F261" s="21">
        <v>1325</v>
      </c>
      <c r="G261" s="21">
        <v>0</v>
      </c>
      <c r="H261" s="2">
        <f t="shared" ref="H261" si="742">(IF(D261="SELL",E261-F261,IF(D261="BUY",F261-E261)))*C261</f>
        <v>-7500</v>
      </c>
      <c r="I261" s="2">
        <v>0</v>
      </c>
      <c r="J261" s="2">
        <f t="shared" ref="J261" si="743">(I261+H261)/C261</f>
        <v>-15</v>
      </c>
      <c r="K261" s="3">
        <f t="shared" ref="K261" si="744">J261*C261</f>
        <v>-7500</v>
      </c>
    </row>
    <row r="262" spans="1:11" ht="15" customHeight="1">
      <c r="A262" s="14">
        <v>44012</v>
      </c>
      <c r="B262" s="11" t="s">
        <v>70</v>
      </c>
      <c r="C262" s="11">
        <v>5000</v>
      </c>
      <c r="D262" s="11" t="s">
        <v>13</v>
      </c>
      <c r="E262" s="21">
        <v>102</v>
      </c>
      <c r="F262" s="21">
        <v>101</v>
      </c>
      <c r="G262" s="21">
        <v>100.2</v>
      </c>
      <c r="H262" s="2">
        <f t="shared" ref="H262" si="745">(IF(D262="SELL",E262-F262,IF(D262="BUY",F262-E262)))*C262</f>
        <v>5000</v>
      </c>
      <c r="I262" s="2">
        <f>C262*0.8</f>
        <v>4000</v>
      </c>
      <c r="J262" s="2">
        <f t="shared" ref="J262" si="746">(I262+H262)/C262</f>
        <v>1.8</v>
      </c>
      <c r="K262" s="3">
        <f t="shared" ref="K262" si="747">J262*C262</f>
        <v>9000</v>
      </c>
    </row>
    <row r="263" spans="1:11" ht="15" customHeight="1">
      <c r="A263" s="14">
        <v>44012</v>
      </c>
      <c r="B263" s="11" t="s">
        <v>77</v>
      </c>
      <c r="C263" s="11">
        <v>6200</v>
      </c>
      <c r="D263" s="11" t="s">
        <v>13</v>
      </c>
      <c r="E263" s="21">
        <v>107.2</v>
      </c>
      <c r="F263" s="21">
        <v>106.2</v>
      </c>
      <c r="G263" s="21">
        <v>0</v>
      </c>
      <c r="H263" s="2">
        <f t="shared" ref="H263" si="748">(IF(D263="SELL",E263-F263,IF(D263="BUY",F263-E263)))*C263</f>
        <v>6200</v>
      </c>
      <c r="I263" s="2">
        <v>0</v>
      </c>
      <c r="J263" s="2">
        <f t="shared" ref="J263" si="749">(I263+H263)/C263</f>
        <v>1</v>
      </c>
      <c r="K263" s="3">
        <f t="shared" ref="K263" si="750">J263*C263</f>
        <v>6200</v>
      </c>
    </row>
    <row r="264" spans="1:11" ht="15" customHeight="1">
      <c r="A264" s="14">
        <v>44011</v>
      </c>
      <c r="B264" s="11" t="s">
        <v>101</v>
      </c>
      <c r="C264" s="11">
        <v>200</v>
      </c>
      <c r="D264" s="11" t="s">
        <v>12</v>
      </c>
      <c r="E264" s="21">
        <v>3520</v>
      </c>
      <c r="F264" s="21">
        <v>3540</v>
      </c>
      <c r="G264" s="21">
        <v>0</v>
      </c>
      <c r="H264" s="2">
        <f t="shared" ref="H264" si="751">(IF(D264="SELL",E264-F264,IF(D264="BUY",F264-E264)))*C264</f>
        <v>4000</v>
      </c>
      <c r="I264" s="2">
        <v>0</v>
      </c>
      <c r="J264" s="2">
        <f t="shared" ref="J264" si="752">(I264+H264)/C264</f>
        <v>20</v>
      </c>
      <c r="K264" s="3">
        <f t="shared" ref="K264" si="753">J264*C264</f>
        <v>4000</v>
      </c>
    </row>
    <row r="265" spans="1:11" ht="15" customHeight="1">
      <c r="A265" s="14">
        <v>44011</v>
      </c>
      <c r="B265" s="11" t="s">
        <v>323</v>
      </c>
      <c r="C265" s="11">
        <v>550</v>
      </c>
      <c r="D265" s="11" t="s">
        <v>12</v>
      </c>
      <c r="E265" s="21">
        <v>1360</v>
      </c>
      <c r="F265" s="21">
        <v>1350</v>
      </c>
      <c r="G265" s="21">
        <v>0</v>
      </c>
      <c r="H265" s="2">
        <f t="shared" ref="H265" si="754">(IF(D265="SELL",E265-F265,IF(D265="BUY",F265-E265)))*C265</f>
        <v>-5500</v>
      </c>
      <c r="I265" s="2">
        <v>0</v>
      </c>
      <c r="J265" s="2">
        <f t="shared" ref="J265" si="755">(I265+H265)/C265</f>
        <v>-10</v>
      </c>
      <c r="K265" s="3">
        <f t="shared" ref="K265" si="756">J265*C265</f>
        <v>-5500</v>
      </c>
    </row>
    <row r="266" spans="1:11" ht="15" customHeight="1">
      <c r="A266" s="14">
        <v>44008</v>
      </c>
      <c r="B266" s="11" t="s">
        <v>27</v>
      </c>
      <c r="C266" s="11">
        <v>5700</v>
      </c>
      <c r="D266" s="11" t="s">
        <v>13</v>
      </c>
      <c r="E266" s="21">
        <v>102.6</v>
      </c>
      <c r="F266" s="21">
        <v>101.5</v>
      </c>
      <c r="G266" s="21">
        <v>0</v>
      </c>
      <c r="H266" s="2">
        <f t="shared" ref="H266" si="757">(IF(D266="SELL",E266-F266,IF(D266="BUY",F266-E266)))*C266</f>
        <v>6269.9999999999673</v>
      </c>
      <c r="I266" s="2">
        <v>0</v>
      </c>
      <c r="J266" s="2">
        <f t="shared" ref="J266" si="758">(I266+H266)/C266</f>
        <v>1.0999999999999943</v>
      </c>
      <c r="K266" s="3">
        <f t="shared" ref="K266" si="759">J266*C266</f>
        <v>6269.9999999999673</v>
      </c>
    </row>
    <row r="267" spans="1:11" ht="15" customHeight="1">
      <c r="A267" s="14">
        <v>44007</v>
      </c>
      <c r="B267" s="11" t="s">
        <v>68</v>
      </c>
      <c r="C267" s="11">
        <v>6000</v>
      </c>
      <c r="D267" s="11" t="s">
        <v>12</v>
      </c>
      <c r="E267" s="21">
        <v>116</v>
      </c>
      <c r="F267" s="21">
        <v>117</v>
      </c>
      <c r="G267" s="21">
        <v>0</v>
      </c>
      <c r="H267" s="2">
        <f t="shared" ref="H267" si="760">(IF(D267="SELL",E267-F267,IF(D267="BUY",F267-E267)))*C267</f>
        <v>6000</v>
      </c>
      <c r="I267" s="2">
        <v>0</v>
      </c>
      <c r="J267" s="2">
        <f t="shared" ref="J267" si="761">(I267+H267)/C267</f>
        <v>1</v>
      </c>
      <c r="K267" s="3">
        <f t="shared" ref="K267" si="762">J267*C267</f>
        <v>6000</v>
      </c>
    </row>
    <row r="268" spans="1:11" ht="15" customHeight="1">
      <c r="A268" s="14">
        <v>44006</v>
      </c>
      <c r="B268" s="11" t="s">
        <v>49</v>
      </c>
      <c r="C268" s="11">
        <v>250</v>
      </c>
      <c r="D268" s="11" t="s">
        <v>13</v>
      </c>
      <c r="E268" s="21">
        <v>2670</v>
      </c>
      <c r="F268" s="21">
        <v>2652</v>
      </c>
      <c r="G268" s="21">
        <v>0</v>
      </c>
      <c r="H268" s="2">
        <f t="shared" ref="H268" si="763">(IF(D268="SELL",E268-F268,IF(D268="BUY",F268-E268)))*C268</f>
        <v>4500</v>
      </c>
      <c r="I268" s="2">
        <v>0</v>
      </c>
      <c r="J268" s="2">
        <f t="shared" ref="J268" si="764">(I268+H268)/C268</f>
        <v>18</v>
      </c>
      <c r="K268" s="3">
        <f t="shared" ref="K268" si="765">J268*C268</f>
        <v>4500</v>
      </c>
    </row>
    <row r="269" spans="1:11" ht="15" customHeight="1">
      <c r="A269" s="14">
        <v>44006</v>
      </c>
      <c r="B269" s="11" t="s">
        <v>311</v>
      </c>
      <c r="C269" s="11">
        <v>7600</v>
      </c>
      <c r="D269" s="11" t="s">
        <v>12</v>
      </c>
      <c r="E269" s="21">
        <v>57</v>
      </c>
      <c r="F269" s="21">
        <v>56</v>
      </c>
      <c r="G269" s="21">
        <v>0</v>
      </c>
      <c r="H269" s="2">
        <f t="shared" ref="H269" si="766">(IF(D269="SELL",E269-F269,IF(D269="BUY",F269-E269)))*C269</f>
        <v>-7600</v>
      </c>
      <c r="I269" s="2">
        <v>0</v>
      </c>
      <c r="J269" s="2">
        <f t="shared" ref="J269" si="767">(I269+H269)/C269</f>
        <v>-1</v>
      </c>
      <c r="K269" s="3">
        <f t="shared" ref="K269" si="768">J269*C269</f>
        <v>-7600</v>
      </c>
    </row>
    <row r="270" spans="1:11" ht="15" customHeight="1">
      <c r="A270" s="14">
        <v>44005</v>
      </c>
      <c r="B270" s="11" t="s">
        <v>15</v>
      </c>
      <c r="C270" s="11">
        <v>2300</v>
      </c>
      <c r="D270" s="11" t="s">
        <v>13</v>
      </c>
      <c r="E270" s="21">
        <v>483</v>
      </c>
      <c r="F270" s="21">
        <v>484.5</v>
      </c>
      <c r="G270" s="21">
        <v>0</v>
      </c>
      <c r="H270" s="2">
        <f t="shared" ref="H270" si="769">(IF(D270="SELL",E270-F270,IF(D270="BUY",F270-E270)))*C270</f>
        <v>-3450</v>
      </c>
      <c r="I270" s="2">
        <v>0</v>
      </c>
      <c r="J270" s="2">
        <f t="shared" ref="J270" si="770">(I270+H270)/C270</f>
        <v>-1.5</v>
      </c>
      <c r="K270" s="3">
        <f t="shared" ref="K270" si="771">J270*C270</f>
        <v>-3450</v>
      </c>
    </row>
    <row r="271" spans="1:11" ht="15" customHeight="1">
      <c r="A271" s="14">
        <v>44005</v>
      </c>
      <c r="B271" s="11" t="s">
        <v>327</v>
      </c>
      <c r="C271" s="11">
        <v>505</v>
      </c>
      <c r="D271" s="11" t="s">
        <v>13</v>
      </c>
      <c r="E271" s="21">
        <v>1726</v>
      </c>
      <c r="F271" s="21">
        <v>1736</v>
      </c>
      <c r="G271" s="21">
        <v>0</v>
      </c>
      <c r="H271" s="2">
        <f t="shared" ref="H271" si="772">(IF(D271="SELL",E271-F271,IF(D271="BUY",F271-E271)))*C271</f>
        <v>-5050</v>
      </c>
      <c r="I271" s="2">
        <v>0</v>
      </c>
      <c r="J271" s="2">
        <f t="shared" ref="J271" si="773">(I271+H271)/C271</f>
        <v>-10</v>
      </c>
      <c r="K271" s="3">
        <f t="shared" ref="K271" si="774">J271*C271</f>
        <v>-5050</v>
      </c>
    </row>
    <row r="272" spans="1:11" ht="15" customHeight="1">
      <c r="A272" s="14">
        <v>44005</v>
      </c>
      <c r="B272" s="11" t="s">
        <v>357</v>
      </c>
      <c r="C272" s="11">
        <v>1200</v>
      </c>
      <c r="D272" s="11" t="s">
        <v>12</v>
      </c>
      <c r="E272" s="21">
        <v>555</v>
      </c>
      <c r="F272" s="21">
        <v>560</v>
      </c>
      <c r="G272" s="21">
        <v>0</v>
      </c>
      <c r="H272" s="2">
        <f t="shared" ref="H272" si="775">(IF(D272="SELL",E272-F272,IF(D272="BUY",F272-E272)))*C272</f>
        <v>6000</v>
      </c>
      <c r="I272" s="2">
        <v>0</v>
      </c>
      <c r="J272" s="2">
        <f t="shared" ref="J272" si="776">(I272+H272)/C272</f>
        <v>5</v>
      </c>
      <c r="K272" s="3">
        <f t="shared" ref="K272" si="777">J272*C272</f>
        <v>6000</v>
      </c>
    </row>
    <row r="273" spans="1:11" ht="15" customHeight="1">
      <c r="A273" s="14">
        <v>44004</v>
      </c>
      <c r="B273" s="11" t="s">
        <v>68</v>
      </c>
      <c r="C273" s="11">
        <v>6000</v>
      </c>
      <c r="D273" s="11" t="s">
        <v>12</v>
      </c>
      <c r="E273" s="21">
        <v>111</v>
      </c>
      <c r="F273" s="21">
        <v>112.5</v>
      </c>
      <c r="G273" s="21">
        <v>115.9</v>
      </c>
      <c r="H273" s="2">
        <f t="shared" ref="H273" si="778">(IF(D273="SELL",E273-F273,IF(D273="BUY",F273-E273)))*C273</f>
        <v>9000</v>
      </c>
      <c r="I273" s="2">
        <f>C273*3.4</f>
        <v>20400</v>
      </c>
      <c r="J273" s="2">
        <f t="shared" ref="J273" si="779">(I273+H273)/C273</f>
        <v>4.9000000000000004</v>
      </c>
      <c r="K273" s="3">
        <f t="shared" ref="K273" si="780">J273*C273</f>
        <v>29400.000000000004</v>
      </c>
    </row>
    <row r="274" spans="1:11" ht="15" customHeight="1">
      <c r="A274" s="14">
        <v>44004</v>
      </c>
      <c r="B274" s="11" t="s">
        <v>78</v>
      </c>
      <c r="C274" s="11">
        <v>7000</v>
      </c>
      <c r="D274" s="11" t="s">
        <v>12</v>
      </c>
      <c r="E274" s="21">
        <v>99</v>
      </c>
      <c r="F274" s="21">
        <v>97.8</v>
      </c>
      <c r="G274" s="21">
        <v>0</v>
      </c>
      <c r="H274" s="2">
        <f t="shared" ref="H274" si="781">(IF(D274="SELL",E274-F274,IF(D274="BUY",F274-E274)))*C274</f>
        <v>-8400.00000000002</v>
      </c>
      <c r="I274" s="2">
        <v>0</v>
      </c>
      <c r="J274" s="2">
        <f t="shared" ref="J274" si="782">(I274+H274)/C274</f>
        <v>-1.2000000000000028</v>
      </c>
      <c r="K274" s="3">
        <f t="shared" ref="K274" si="783">J274*C274</f>
        <v>-8400.00000000002</v>
      </c>
    </row>
    <row r="275" spans="1:11" ht="15" customHeight="1">
      <c r="A275" s="14">
        <v>44001</v>
      </c>
      <c r="B275" s="11" t="s">
        <v>88</v>
      </c>
      <c r="C275" s="11">
        <v>400</v>
      </c>
      <c r="D275" s="11" t="s">
        <v>13</v>
      </c>
      <c r="E275" s="21">
        <v>1290</v>
      </c>
      <c r="F275" s="21">
        <v>1281.5</v>
      </c>
      <c r="G275" s="21">
        <v>0</v>
      </c>
      <c r="H275" s="2">
        <f t="shared" ref="H275" si="784">(IF(D275="SELL",E275-F275,IF(D275="BUY",F275-E275)))*C275</f>
        <v>3400</v>
      </c>
      <c r="I275" s="2">
        <v>0</v>
      </c>
      <c r="J275" s="2">
        <f t="shared" ref="J275" si="785">(I275+H275)/C275</f>
        <v>8.5</v>
      </c>
      <c r="K275" s="3">
        <f t="shared" ref="K275" si="786">J275*C275</f>
        <v>3400</v>
      </c>
    </row>
    <row r="276" spans="1:11" ht="15" customHeight="1">
      <c r="A276" s="14">
        <v>44000</v>
      </c>
      <c r="B276" s="11" t="s">
        <v>338</v>
      </c>
      <c r="C276" s="11">
        <v>2500</v>
      </c>
      <c r="D276" s="11" t="s">
        <v>12</v>
      </c>
      <c r="E276" s="21">
        <v>171</v>
      </c>
      <c r="F276" s="21">
        <v>173.5</v>
      </c>
      <c r="G276" s="21">
        <v>176</v>
      </c>
      <c r="H276" s="2">
        <f t="shared" ref="H276" si="787">(IF(D276="SELL",E276-F276,IF(D276="BUY",F276-E276)))*C276</f>
        <v>6250</v>
      </c>
      <c r="I276" s="2">
        <f>C276*2.5</f>
        <v>6250</v>
      </c>
      <c r="J276" s="2">
        <f t="shared" ref="J276" si="788">(I276+H276)/C276</f>
        <v>5</v>
      </c>
      <c r="K276" s="3">
        <f t="shared" ref="K276" si="789">J276*C276</f>
        <v>12500</v>
      </c>
    </row>
    <row r="277" spans="1:11" ht="15" customHeight="1">
      <c r="A277" s="14">
        <v>44000</v>
      </c>
      <c r="B277" s="11" t="s">
        <v>356</v>
      </c>
      <c r="C277" s="11">
        <v>1100</v>
      </c>
      <c r="D277" s="11" t="s">
        <v>12</v>
      </c>
      <c r="E277" s="21">
        <v>1005</v>
      </c>
      <c r="F277" s="21">
        <v>1015</v>
      </c>
      <c r="G277" s="21">
        <v>0</v>
      </c>
      <c r="H277" s="2">
        <f t="shared" ref="H277" si="790">(IF(D277="SELL",E277-F277,IF(D277="BUY",F277-E277)))*C277</f>
        <v>11000</v>
      </c>
      <c r="I277" s="2">
        <v>0</v>
      </c>
      <c r="J277" s="2">
        <f t="shared" ref="J277" si="791">(I277+H277)/C277</f>
        <v>10</v>
      </c>
      <c r="K277" s="3">
        <f t="shared" ref="K277" si="792">J277*C277</f>
        <v>11000</v>
      </c>
    </row>
    <row r="278" spans="1:11" ht="15" customHeight="1">
      <c r="A278" s="14">
        <v>43999</v>
      </c>
      <c r="B278" s="11" t="s">
        <v>374</v>
      </c>
      <c r="C278" s="11">
        <v>1300</v>
      </c>
      <c r="D278" s="11" t="s">
        <v>12</v>
      </c>
      <c r="E278" s="21">
        <v>493</v>
      </c>
      <c r="F278" s="21">
        <v>500</v>
      </c>
      <c r="G278" s="21">
        <v>0</v>
      </c>
      <c r="H278" s="2">
        <f t="shared" ref="H278" si="793">(IF(D278="SELL",E278-F278,IF(D278="BUY",F278-E278)))*C278</f>
        <v>9100</v>
      </c>
      <c r="I278" s="2">
        <v>0</v>
      </c>
      <c r="J278" s="2">
        <f t="shared" ref="J278" si="794">(I278+H278)/C278</f>
        <v>7</v>
      </c>
      <c r="K278" s="3">
        <f t="shared" ref="K278" si="795">J278*C278</f>
        <v>9100</v>
      </c>
    </row>
    <row r="279" spans="1:11" ht="15" customHeight="1">
      <c r="A279" s="14">
        <v>43999</v>
      </c>
      <c r="B279" s="11" t="s">
        <v>360</v>
      </c>
      <c r="C279" s="11">
        <v>1000</v>
      </c>
      <c r="D279" s="11" t="s">
        <v>12</v>
      </c>
      <c r="E279" s="21">
        <v>672</v>
      </c>
      <c r="F279" s="21">
        <v>680</v>
      </c>
      <c r="G279" s="21">
        <v>0</v>
      </c>
      <c r="H279" s="2">
        <f t="shared" ref="H279" si="796">(IF(D279="SELL",E279-F279,IF(D279="BUY",F279-E279)))*C279</f>
        <v>8000</v>
      </c>
      <c r="I279" s="2">
        <v>0</v>
      </c>
      <c r="J279" s="2">
        <f t="shared" ref="J279" si="797">(I279+H279)/C279</f>
        <v>8</v>
      </c>
      <c r="K279" s="3">
        <f t="shared" ref="K279" si="798">J279*C279</f>
        <v>8000</v>
      </c>
    </row>
    <row r="280" spans="1:11" ht="15" customHeight="1">
      <c r="A280" s="14">
        <v>43998</v>
      </c>
      <c r="B280" s="11" t="s">
        <v>17</v>
      </c>
      <c r="C280" s="11">
        <v>505</v>
      </c>
      <c r="D280" s="11" t="s">
        <v>13</v>
      </c>
      <c r="E280" s="21">
        <v>1621</v>
      </c>
      <c r="F280" s="21">
        <v>1610</v>
      </c>
      <c r="G280" s="21">
        <v>1582.5</v>
      </c>
      <c r="H280" s="2">
        <f t="shared" ref="H280" si="799">(IF(D280="SELL",E280-F280,IF(D280="BUY",F280-E280)))*C280</f>
        <v>5555</v>
      </c>
      <c r="I280" s="2">
        <f>C280*27.5</f>
        <v>13887.5</v>
      </c>
      <c r="J280" s="2">
        <f t="shared" ref="J280" si="800">(I280+H280)/C280</f>
        <v>38.5</v>
      </c>
      <c r="K280" s="3">
        <f t="shared" ref="K280" si="801">J280*C280</f>
        <v>19442.5</v>
      </c>
    </row>
    <row r="281" spans="1:11" ht="15" customHeight="1">
      <c r="A281" s="14">
        <v>43998</v>
      </c>
      <c r="B281" s="11" t="s">
        <v>27</v>
      </c>
      <c r="C281" s="11">
        <v>5700</v>
      </c>
      <c r="D281" s="11" t="s">
        <v>13</v>
      </c>
      <c r="E281" s="21">
        <v>98</v>
      </c>
      <c r="F281" s="21">
        <v>96</v>
      </c>
      <c r="G281" s="21">
        <v>93</v>
      </c>
      <c r="H281" s="2">
        <f t="shared" ref="H281" si="802">(IF(D281="SELL",E281-F281,IF(D281="BUY",F281-E281)))*C281</f>
        <v>11400</v>
      </c>
      <c r="I281" s="2">
        <f>C281*3</f>
        <v>17100</v>
      </c>
      <c r="J281" s="2">
        <f t="shared" ref="J281" si="803">(I281+H281)/C281</f>
        <v>5</v>
      </c>
      <c r="K281" s="3">
        <f t="shared" ref="K281" si="804">J281*C281</f>
        <v>28500</v>
      </c>
    </row>
    <row r="282" spans="1:11" ht="15" customHeight="1">
      <c r="A282" s="14">
        <v>43997</v>
      </c>
      <c r="B282" s="11" t="s">
        <v>174</v>
      </c>
      <c r="C282" s="11">
        <v>1800</v>
      </c>
      <c r="D282" s="11" t="s">
        <v>13</v>
      </c>
      <c r="E282" s="21">
        <v>366</v>
      </c>
      <c r="F282" s="21">
        <v>363</v>
      </c>
      <c r="G282" s="21">
        <v>356.75</v>
      </c>
      <c r="H282" s="2">
        <f t="shared" ref="H282" si="805">(IF(D282="SELL",E282-F282,IF(D282="BUY",F282-E282)))*C282</f>
        <v>5400</v>
      </c>
      <c r="I282" s="2">
        <f>C282*6.25</f>
        <v>11250</v>
      </c>
      <c r="J282" s="2">
        <f t="shared" ref="J282" si="806">(I282+H282)/C282</f>
        <v>9.25</v>
      </c>
      <c r="K282" s="3">
        <f t="shared" ref="K282" si="807">J282*C282</f>
        <v>16650</v>
      </c>
    </row>
    <row r="283" spans="1:11" ht="15" customHeight="1">
      <c r="A283" s="14">
        <v>43997</v>
      </c>
      <c r="B283" s="11" t="s">
        <v>251</v>
      </c>
      <c r="C283" s="11">
        <v>300</v>
      </c>
      <c r="D283" s="11" t="s">
        <v>13</v>
      </c>
      <c r="E283" s="21">
        <v>1610</v>
      </c>
      <c r="F283" s="21">
        <v>1598</v>
      </c>
      <c r="G283" s="21">
        <v>0</v>
      </c>
      <c r="H283" s="2">
        <f t="shared" ref="H283" si="808">(IF(D283="SELL",E283-F283,IF(D283="BUY",F283-E283)))*C283</f>
        <v>3600</v>
      </c>
      <c r="I283" s="2">
        <v>0</v>
      </c>
      <c r="J283" s="2">
        <f t="shared" ref="J283" si="809">(I283+H283)/C283</f>
        <v>12</v>
      </c>
      <c r="K283" s="3">
        <f t="shared" ref="K283" si="810">J283*C283</f>
        <v>3600</v>
      </c>
    </row>
    <row r="284" spans="1:11" ht="15" customHeight="1">
      <c r="A284" s="14">
        <v>43994</v>
      </c>
      <c r="B284" s="11" t="s">
        <v>247</v>
      </c>
      <c r="C284" s="11">
        <v>6000</v>
      </c>
      <c r="D284" s="11" t="s">
        <v>12</v>
      </c>
      <c r="E284" s="21">
        <v>142</v>
      </c>
      <c r="F284" s="21">
        <v>143</v>
      </c>
      <c r="G284" s="21">
        <v>146</v>
      </c>
      <c r="H284" s="2">
        <f t="shared" ref="H284" si="811">(IF(D284="SELL",E284-F284,IF(D284="BUY",F284-E284)))*C284</f>
        <v>6000</v>
      </c>
      <c r="I284" s="2">
        <f>C284*3</f>
        <v>18000</v>
      </c>
      <c r="J284" s="2">
        <f t="shared" ref="J284" si="812">(I284+H284)/C284</f>
        <v>4</v>
      </c>
      <c r="K284" s="3">
        <f t="shared" ref="K284" si="813">J284*C284</f>
        <v>24000</v>
      </c>
    </row>
    <row r="285" spans="1:11" ht="15" customHeight="1">
      <c r="A285" s="14">
        <v>43994</v>
      </c>
      <c r="B285" s="11" t="s">
        <v>321</v>
      </c>
      <c r="C285" s="11">
        <v>3000</v>
      </c>
      <c r="D285" s="11" t="s">
        <v>12</v>
      </c>
      <c r="E285" s="21">
        <v>259.5</v>
      </c>
      <c r="F285" s="21">
        <v>261.5</v>
      </c>
      <c r="G285" s="21">
        <v>265</v>
      </c>
      <c r="H285" s="2">
        <f t="shared" ref="H285" si="814">(IF(D285="SELL",E285-F285,IF(D285="BUY",F285-E285)))*C285</f>
        <v>6000</v>
      </c>
      <c r="I285" s="2">
        <f>C285*3.5</f>
        <v>10500</v>
      </c>
      <c r="J285" s="2">
        <f t="shared" ref="J285" si="815">(I285+H285)/C285</f>
        <v>5.5</v>
      </c>
      <c r="K285" s="3">
        <f t="shared" ref="K285" si="816">J285*C285</f>
        <v>16500</v>
      </c>
    </row>
    <row r="286" spans="1:11" ht="15" customHeight="1">
      <c r="A286" s="14">
        <v>43993</v>
      </c>
      <c r="B286" s="11" t="s">
        <v>56</v>
      </c>
      <c r="C286" s="11">
        <v>600</v>
      </c>
      <c r="D286" s="11" t="s">
        <v>13</v>
      </c>
      <c r="E286" s="21">
        <v>300</v>
      </c>
      <c r="F286" s="21">
        <v>290</v>
      </c>
      <c r="G286" s="21">
        <v>0</v>
      </c>
      <c r="H286" s="2">
        <f t="shared" ref="H286" si="817">(IF(D286="SELL",E286-F286,IF(D286="BUY",F286-E286)))*C286</f>
        <v>6000</v>
      </c>
      <c r="I286" s="2">
        <v>0</v>
      </c>
      <c r="J286" s="2">
        <f t="shared" ref="J286" si="818">(I286+H286)/C286</f>
        <v>10</v>
      </c>
      <c r="K286" s="3">
        <f t="shared" ref="K286" si="819">J286*C286</f>
        <v>6000</v>
      </c>
    </row>
    <row r="287" spans="1:11" ht="15" customHeight="1">
      <c r="A287" s="14">
        <v>43993</v>
      </c>
      <c r="B287" s="11" t="s">
        <v>88</v>
      </c>
      <c r="C287" s="11">
        <v>400</v>
      </c>
      <c r="D287" s="11" t="s">
        <v>13</v>
      </c>
      <c r="E287" s="21">
        <v>1303</v>
      </c>
      <c r="F287" s="21">
        <v>1291.5</v>
      </c>
      <c r="G287" s="21">
        <v>0</v>
      </c>
      <c r="H287" s="2">
        <f t="shared" ref="H287" si="820">(IF(D287="SELL",E287-F287,IF(D287="BUY",F287-E287)))*C287</f>
        <v>4600</v>
      </c>
      <c r="I287" s="2">
        <v>0</v>
      </c>
      <c r="J287" s="2">
        <f t="shared" ref="J287" si="821">(I287+H287)/C287</f>
        <v>11.5</v>
      </c>
      <c r="K287" s="3">
        <f t="shared" ref="K287" si="822">J287*C287</f>
        <v>4600</v>
      </c>
    </row>
    <row r="288" spans="1:11" ht="15" customHeight="1">
      <c r="A288" s="14">
        <v>43993</v>
      </c>
      <c r="B288" s="11" t="s">
        <v>336</v>
      </c>
      <c r="C288" s="11">
        <v>750</v>
      </c>
      <c r="D288" s="11" t="s">
        <v>12</v>
      </c>
      <c r="E288" s="21">
        <v>988</v>
      </c>
      <c r="F288" s="21">
        <v>980</v>
      </c>
      <c r="G288" s="21">
        <v>0</v>
      </c>
      <c r="H288" s="2">
        <f t="shared" ref="H288" si="823">(IF(D288="SELL",E288-F288,IF(D288="BUY",F288-E288)))*C288</f>
        <v>-6000</v>
      </c>
      <c r="I288" s="2">
        <v>0</v>
      </c>
      <c r="J288" s="2">
        <f t="shared" ref="J288" si="824">(I288+H288)/C288</f>
        <v>-8</v>
      </c>
      <c r="K288" s="3">
        <f t="shared" ref="K288" si="825">J288*C288</f>
        <v>-6000</v>
      </c>
    </row>
    <row r="289" spans="1:11" ht="15" customHeight="1">
      <c r="A289" s="14">
        <v>43992</v>
      </c>
      <c r="B289" s="11" t="s">
        <v>318</v>
      </c>
      <c r="C289" s="11">
        <v>1500</v>
      </c>
      <c r="D289" s="11" t="s">
        <v>12</v>
      </c>
      <c r="E289" s="21">
        <v>148</v>
      </c>
      <c r="F289" s="21">
        <v>148</v>
      </c>
      <c r="G289" s="21">
        <v>0</v>
      </c>
      <c r="H289" s="2">
        <f t="shared" ref="H289:H290" si="826">(IF(D289="SELL",E289-F289,IF(D289="BUY",F289-E289)))*C289</f>
        <v>0</v>
      </c>
      <c r="I289" s="2">
        <v>0</v>
      </c>
      <c r="J289" s="2">
        <f t="shared" ref="J289:J290" si="827">(I289+H289)/C289</f>
        <v>0</v>
      </c>
      <c r="K289" s="3">
        <f t="shared" ref="K289:K290" si="828">J289*C289</f>
        <v>0</v>
      </c>
    </row>
    <row r="290" spans="1:11" ht="15" customHeight="1">
      <c r="A290" s="14">
        <v>43992</v>
      </c>
      <c r="B290" s="11" t="s">
        <v>209</v>
      </c>
      <c r="C290" s="11">
        <v>1400</v>
      </c>
      <c r="D290" s="11" t="s">
        <v>12</v>
      </c>
      <c r="E290" s="21">
        <v>585</v>
      </c>
      <c r="F290" s="21">
        <v>579.5</v>
      </c>
      <c r="G290" s="21">
        <v>0</v>
      </c>
      <c r="H290" s="2">
        <f t="shared" si="826"/>
        <v>-7700</v>
      </c>
      <c r="I290" s="2">
        <v>0</v>
      </c>
      <c r="J290" s="2">
        <f t="shared" si="827"/>
        <v>-5.5</v>
      </c>
      <c r="K290" s="3">
        <f t="shared" si="828"/>
        <v>-7700</v>
      </c>
    </row>
    <row r="291" spans="1:11" ht="15" customHeight="1">
      <c r="A291" s="14">
        <v>43991</v>
      </c>
      <c r="B291" s="11" t="s">
        <v>318</v>
      </c>
      <c r="C291" s="11">
        <v>1500</v>
      </c>
      <c r="D291" s="11" t="s">
        <v>12</v>
      </c>
      <c r="E291" s="21">
        <v>140</v>
      </c>
      <c r="F291" s="21">
        <v>145</v>
      </c>
      <c r="G291" s="21">
        <v>0</v>
      </c>
      <c r="H291" s="2">
        <f t="shared" ref="H291" si="829">(IF(D291="SELL",E291-F291,IF(D291="BUY",F291-E291)))*C291</f>
        <v>7500</v>
      </c>
      <c r="I291" s="2">
        <v>0</v>
      </c>
      <c r="J291" s="2">
        <f t="shared" ref="J291" si="830">(I291+H291)/C291</f>
        <v>5</v>
      </c>
      <c r="K291" s="3">
        <f t="shared" ref="K291" si="831">J291*C291</f>
        <v>7500</v>
      </c>
    </row>
    <row r="292" spans="1:11" ht="15" customHeight="1">
      <c r="A292" s="14">
        <v>43991</v>
      </c>
      <c r="B292" s="11" t="s">
        <v>346</v>
      </c>
      <c r="C292" s="11">
        <v>300</v>
      </c>
      <c r="D292" s="11" t="s">
        <v>12</v>
      </c>
      <c r="E292" s="21">
        <v>2129</v>
      </c>
      <c r="F292" s="21">
        <v>2110</v>
      </c>
      <c r="G292" s="21">
        <v>0</v>
      </c>
      <c r="H292" s="2">
        <f t="shared" ref="H292" si="832">(IF(D292="SELL",E292-F292,IF(D292="BUY",F292-E292)))*C292</f>
        <v>-5700</v>
      </c>
      <c r="I292" s="2">
        <v>0</v>
      </c>
      <c r="J292" s="2">
        <f t="shared" ref="J292" si="833">(I292+H292)/C292</f>
        <v>-19</v>
      </c>
      <c r="K292" s="3">
        <f t="shared" ref="K292" si="834">J292*C292</f>
        <v>-5700</v>
      </c>
    </row>
    <row r="293" spans="1:11" ht="15" customHeight="1">
      <c r="A293" s="14">
        <v>43990</v>
      </c>
      <c r="B293" s="11" t="s">
        <v>83</v>
      </c>
      <c r="C293" s="11">
        <v>1200</v>
      </c>
      <c r="D293" s="11" t="s">
        <v>12</v>
      </c>
      <c r="E293" s="21">
        <v>714</v>
      </c>
      <c r="F293" s="21">
        <v>720</v>
      </c>
      <c r="G293" s="21">
        <v>724.8</v>
      </c>
      <c r="H293" s="2">
        <f t="shared" ref="H293" si="835">(IF(D293="SELL",E293-F293,IF(D293="BUY",F293-E293)))*C293</f>
        <v>7200</v>
      </c>
      <c r="I293" s="2">
        <f>C293*4.8</f>
        <v>5760</v>
      </c>
      <c r="J293" s="2">
        <f t="shared" ref="J293" si="836">(I293+H293)/C293</f>
        <v>10.8</v>
      </c>
      <c r="K293" s="3">
        <f t="shared" ref="K293" si="837">J293*C293</f>
        <v>12960</v>
      </c>
    </row>
    <row r="294" spans="1:11" ht="15" customHeight="1">
      <c r="A294" s="14">
        <v>43990</v>
      </c>
      <c r="B294" s="11" t="s">
        <v>326</v>
      </c>
      <c r="C294" s="11">
        <v>1851</v>
      </c>
      <c r="D294" s="11" t="s">
        <v>12</v>
      </c>
      <c r="E294" s="21">
        <v>589</v>
      </c>
      <c r="F294" s="21">
        <v>593.45000000000005</v>
      </c>
      <c r="G294" s="21">
        <v>0</v>
      </c>
      <c r="H294" s="2">
        <f t="shared" ref="H294" si="838">(IF(D294="SELL",E294-F294,IF(D294="BUY",F294-E294)))*C294</f>
        <v>8236.9500000000844</v>
      </c>
      <c r="I294" s="2">
        <v>0</v>
      </c>
      <c r="J294" s="2">
        <f t="shared" ref="J294" si="839">(I294+H294)/C294</f>
        <v>4.4500000000000455</v>
      </c>
      <c r="K294" s="3">
        <f t="shared" ref="K294" si="840">J294*C294</f>
        <v>8236.9500000000844</v>
      </c>
    </row>
    <row r="295" spans="1:11" ht="15" customHeight="1">
      <c r="A295" s="14">
        <v>43987</v>
      </c>
      <c r="B295" s="11" t="s">
        <v>174</v>
      </c>
      <c r="C295" s="11">
        <v>1800</v>
      </c>
      <c r="D295" s="11" t="s">
        <v>12</v>
      </c>
      <c r="E295" s="21">
        <v>361.5</v>
      </c>
      <c r="F295" s="21">
        <v>364.5</v>
      </c>
      <c r="G295" s="21">
        <v>370</v>
      </c>
      <c r="H295" s="2">
        <f t="shared" ref="H295" si="841">(IF(D295="SELL",E295-F295,IF(D295="BUY",F295-E295)))*C295</f>
        <v>5400</v>
      </c>
      <c r="I295" s="2">
        <f>C295*5.5</f>
        <v>9900</v>
      </c>
      <c r="J295" s="2">
        <f t="shared" ref="J295" si="842">(I295+H295)/C295</f>
        <v>8.5</v>
      </c>
      <c r="K295" s="3">
        <f t="shared" ref="K295" si="843">J295*C295</f>
        <v>15300</v>
      </c>
    </row>
    <row r="296" spans="1:11" ht="15" customHeight="1">
      <c r="A296" s="14">
        <v>43987</v>
      </c>
      <c r="B296" s="11" t="s">
        <v>326</v>
      </c>
      <c r="C296" s="11">
        <v>1851</v>
      </c>
      <c r="D296" s="11" t="s">
        <v>13</v>
      </c>
      <c r="E296" s="21">
        <v>571</v>
      </c>
      <c r="F296" s="21">
        <v>568</v>
      </c>
      <c r="G296" s="21">
        <v>0</v>
      </c>
      <c r="H296" s="2">
        <f t="shared" ref="H296" si="844">(IF(D296="SELL",E296-F296,IF(D296="BUY",F296-E296)))*C296</f>
        <v>5553</v>
      </c>
      <c r="I296" s="2">
        <v>0</v>
      </c>
      <c r="J296" s="2">
        <f t="shared" ref="J296" si="845">(I296+H296)/C296</f>
        <v>3</v>
      </c>
      <c r="K296" s="3">
        <f t="shared" ref="K296" si="846">J296*C296</f>
        <v>5553</v>
      </c>
    </row>
    <row r="297" spans="1:11" ht="15" customHeight="1">
      <c r="A297" s="14">
        <v>43986</v>
      </c>
      <c r="B297" s="11" t="s">
        <v>323</v>
      </c>
      <c r="C297" s="11">
        <v>309</v>
      </c>
      <c r="D297" s="11" t="s">
        <v>13</v>
      </c>
      <c r="E297" s="21">
        <v>1090</v>
      </c>
      <c r="F297" s="21">
        <v>1078</v>
      </c>
      <c r="G297" s="21">
        <v>1058</v>
      </c>
      <c r="H297" s="2">
        <f t="shared" ref="H297" si="847">(IF(D297="SELL",E297-F297,IF(D297="BUY",F297-E297)))*C297</f>
        <v>3708</v>
      </c>
      <c r="I297" s="2">
        <f>C297*20</f>
        <v>6180</v>
      </c>
      <c r="J297" s="2">
        <f t="shared" ref="J297" si="848">(I297+H297)/C297</f>
        <v>32</v>
      </c>
      <c r="K297" s="3">
        <f t="shared" ref="K297" si="849">J297*C297</f>
        <v>9888</v>
      </c>
    </row>
    <row r="298" spans="1:11" ht="15" customHeight="1">
      <c r="A298" s="14">
        <v>43986</v>
      </c>
      <c r="B298" s="11" t="s">
        <v>373</v>
      </c>
      <c r="C298" s="11">
        <v>8300</v>
      </c>
      <c r="D298" s="11" t="s">
        <v>12</v>
      </c>
      <c r="E298" s="21">
        <v>32.1</v>
      </c>
      <c r="F298" s="21">
        <v>31.85</v>
      </c>
      <c r="G298" s="21">
        <v>0</v>
      </c>
      <c r="H298" s="2">
        <f t="shared" ref="H298" si="850">(IF(D298="SELL",E298-F298,IF(D298="BUY",F298-E298)))*C298</f>
        <v>-2075</v>
      </c>
      <c r="I298" s="2">
        <v>0</v>
      </c>
      <c r="J298" s="2">
        <f t="shared" ref="J298" si="851">(I298+H298)/C298</f>
        <v>-0.25</v>
      </c>
      <c r="K298" s="3">
        <f t="shared" ref="K298" si="852">J298*C298</f>
        <v>-2075</v>
      </c>
    </row>
    <row r="299" spans="1:11" ht="15" customHeight="1">
      <c r="A299" s="14">
        <v>43985</v>
      </c>
      <c r="B299" s="11" t="s">
        <v>356</v>
      </c>
      <c r="C299" s="11">
        <v>1100</v>
      </c>
      <c r="D299" s="11" t="s">
        <v>12</v>
      </c>
      <c r="E299" s="21">
        <v>978</v>
      </c>
      <c r="F299" s="21">
        <v>984</v>
      </c>
      <c r="G299" s="21">
        <v>993.7</v>
      </c>
      <c r="H299" s="2">
        <f t="shared" ref="H299" si="853">(IF(D299="SELL",E299-F299,IF(D299="BUY",F299-E299)))*C299</f>
        <v>6600</v>
      </c>
      <c r="I299" s="2">
        <f>C299*9.7</f>
        <v>10670</v>
      </c>
      <c r="J299" s="2">
        <f t="shared" ref="J299" si="854">(I299+H299)/C299</f>
        <v>15.7</v>
      </c>
      <c r="K299" s="3">
        <f t="shared" ref="K299" si="855">J299*C299</f>
        <v>17270</v>
      </c>
    </row>
    <row r="300" spans="1:11" ht="15" customHeight="1">
      <c r="A300" s="14">
        <v>43985</v>
      </c>
      <c r="B300" s="11" t="s">
        <v>174</v>
      </c>
      <c r="C300" s="11">
        <v>1800</v>
      </c>
      <c r="D300" s="11" t="s">
        <v>12</v>
      </c>
      <c r="E300" s="21">
        <v>348.5</v>
      </c>
      <c r="F300" s="21">
        <v>354</v>
      </c>
      <c r="G300" s="21">
        <v>0</v>
      </c>
      <c r="H300" s="2">
        <f t="shared" ref="H300" si="856">(IF(D300="SELL",E300-F300,IF(D300="BUY",F300-E300)))*C300</f>
        <v>9900</v>
      </c>
      <c r="I300" s="2">
        <v>0</v>
      </c>
      <c r="J300" s="2">
        <f t="shared" ref="J300" si="857">(I300+H300)/C300</f>
        <v>5.5</v>
      </c>
      <c r="K300" s="3">
        <f t="shared" ref="K300" si="858">J300*C300</f>
        <v>9900</v>
      </c>
    </row>
    <row r="301" spans="1:11" ht="15" customHeight="1">
      <c r="A301" s="14">
        <v>43985</v>
      </c>
      <c r="B301" s="11" t="s">
        <v>247</v>
      </c>
      <c r="C301" s="11">
        <v>6000</v>
      </c>
      <c r="D301" s="11" t="s">
        <v>12</v>
      </c>
      <c r="E301" s="21">
        <v>141</v>
      </c>
      <c r="F301" s="21">
        <v>142</v>
      </c>
      <c r="G301" s="21">
        <v>0</v>
      </c>
      <c r="H301" s="2">
        <f t="shared" ref="H301" si="859">(IF(D301="SELL",E301-F301,IF(D301="BUY",F301-E301)))*C301</f>
        <v>6000</v>
      </c>
      <c r="I301" s="2">
        <v>0</v>
      </c>
      <c r="J301" s="2">
        <f t="shared" ref="J301" si="860">(I301+H301)/C301</f>
        <v>1</v>
      </c>
      <c r="K301" s="3">
        <f t="shared" ref="K301" si="861">J301*C301</f>
        <v>6000</v>
      </c>
    </row>
    <row r="302" spans="1:11" ht="15" customHeight="1">
      <c r="A302" s="14">
        <v>43984</v>
      </c>
      <c r="B302" s="11" t="s">
        <v>19</v>
      </c>
      <c r="C302" s="11">
        <v>1375</v>
      </c>
      <c r="D302" s="11" t="s">
        <v>12</v>
      </c>
      <c r="E302" s="21">
        <v>340</v>
      </c>
      <c r="F302" s="21">
        <v>345</v>
      </c>
      <c r="G302" s="21">
        <v>0</v>
      </c>
      <c r="H302" s="2">
        <f t="shared" ref="H302" si="862">(IF(D302="SELL",E302-F302,IF(D302="BUY",F302-E302)))*C302</f>
        <v>6875</v>
      </c>
      <c r="I302" s="2">
        <v>0</v>
      </c>
      <c r="J302" s="2">
        <f t="shared" ref="J302" si="863">(I302+H302)/C302</f>
        <v>5</v>
      </c>
      <c r="K302" s="3">
        <f t="shared" ref="K302" si="864">J302*C302</f>
        <v>6875</v>
      </c>
    </row>
    <row r="303" spans="1:11" ht="15" customHeight="1">
      <c r="A303" s="14">
        <v>43984</v>
      </c>
      <c r="B303" s="11" t="s">
        <v>49</v>
      </c>
      <c r="C303" s="11">
        <v>250</v>
      </c>
      <c r="D303" s="11" t="s">
        <v>12</v>
      </c>
      <c r="E303" s="21">
        <v>2238</v>
      </c>
      <c r="F303" s="21">
        <v>2260</v>
      </c>
      <c r="G303" s="21">
        <v>2300</v>
      </c>
      <c r="H303" s="2">
        <f t="shared" ref="H303" si="865">(IF(D303="SELL",E303-F303,IF(D303="BUY",F303-E303)))*C303</f>
        <v>5500</v>
      </c>
      <c r="I303" s="2">
        <f>C303*40</f>
        <v>10000</v>
      </c>
      <c r="J303" s="2">
        <f t="shared" ref="J303" si="866">(I303+H303)/C303</f>
        <v>62</v>
      </c>
      <c r="K303" s="3">
        <f t="shared" ref="K303" si="867">J303*C303</f>
        <v>15500</v>
      </c>
    </row>
    <row r="304" spans="1:11" ht="15" customHeight="1">
      <c r="A304" s="14">
        <v>43983</v>
      </c>
      <c r="B304" s="11" t="s">
        <v>356</v>
      </c>
      <c r="C304" s="11">
        <v>1100</v>
      </c>
      <c r="D304" s="11" t="s">
        <v>12</v>
      </c>
      <c r="E304" s="21">
        <v>932</v>
      </c>
      <c r="F304" s="21">
        <v>938</v>
      </c>
      <c r="G304" s="21">
        <v>950</v>
      </c>
      <c r="H304" s="2">
        <f t="shared" ref="H304" si="868">(IF(D304="SELL",E304-F304,IF(D304="BUY",F304-E304)))*C304</f>
        <v>6600</v>
      </c>
      <c r="I304" s="2">
        <f>C304*12</f>
        <v>13200</v>
      </c>
      <c r="J304" s="2">
        <f t="shared" ref="J304" si="869">(I304+H304)/C304</f>
        <v>18</v>
      </c>
      <c r="K304" s="3">
        <f t="shared" ref="K304" si="870">J304*C304</f>
        <v>19800</v>
      </c>
    </row>
    <row r="305" spans="1:11" ht="15" customHeight="1">
      <c r="A305" s="14">
        <v>43983</v>
      </c>
      <c r="B305" s="11" t="s">
        <v>97</v>
      </c>
      <c r="C305" s="11">
        <v>400</v>
      </c>
      <c r="D305" s="11" t="s">
        <v>12</v>
      </c>
      <c r="E305" s="21">
        <v>1299</v>
      </c>
      <c r="F305" s="21">
        <v>1286</v>
      </c>
      <c r="G305" s="21">
        <v>0</v>
      </c>
      <c r="H305" s="2">
        <f t="shared" ref="H305" si="871">(IF(D305="SELL",E305-F305,IF(D305="BUY",F305-E305)))*C305</f>
        <v>-5200</v>
      </c>
      <c r="I305" s="2">
        <v>0</v>
      </c>
      <c r="J305" s="2">
        <f t="shared" ref="J305" si="872">(I305+H305)/C305</f>
        <v>-13</v>
      </c>
      <c r="K305" s="3">
        <f t="shared" ref="K305" si="873">J305*C305</f>
        <v>-5200</v>
      </c>
    </row>
    <row r="306" spans="1:11" ht="15" customHeight="1">
      <c r="A306" s="14">
        <v>43980</v>
      </c>
      <c r="B306" s="11" t="s">
        <v>292</v>
      </c>
      <c r="C306" s="11">
        <v>500</v>
      </c>
      <c r="D306" s="11" t="s">
        <v>12</v>
      </c>
      <c r="E306" s="21">
        <v>1350</v>
      </c>
      <c r="F306" s="21">
        <v>1360</v>
      </c>
      <c r="G306" s="21">
        <v>0</v>
      </c>
      <c r="H306" s="2">
        <f t="shared" ref="H306" si="874">(IF(D306="SELL",E306-F306,IF(D306="BUY",F306-E306)))*C306</f>
        <v>5000</v>
      </c>
      <c r="I306" s="2">
        <v>0</v>
      </c>
      <c r="J306" s="2">
        <f t="shared" ref="J306" si="875">(I306+H306)/C306</f>
        <v>10</v>
      </c>
      <c r="K306" s="3">
        <f t="shared" ref="K306" si="876">J306*C306</f>
        <v>5000</v>
      </c>
    </row>
    <row r="307" spans="1:11" ht="15" customHeight="1">
      <c r="A307" s="14">
        <v>43980</v>
      </c>
      <c r="B307" s="11" t="s">
        <v>362</v>
      </c>
      <c r="C307" s="11">
        <v>2900</v>
      </c>
      <c r="D307" s="11" t="s">
        <v>12</v>
      </c>
      <c r="E307" s="21">
        <v>163</v>
      </c>
      <c r="F307" s="21">
        <v>164.4</v>
      </c>
      <c r="G307" s="21">
        <v>0</v>
      </c>
      <c r="H307" s="2">
        <f t="shared" ref="H307" si="877">(IF(D307="SELL",E307-F307,IF(D307="BUY",F307-E307)))*C307</f>
        <v>4060.0000000000164</v>
      </c>
      <c r="I307" s="2">
        <v>0</v>
      </c>
      <c r="J307" s="2">
        <f t="shared" ref="J307" si="878">(I307+H307)/C307</f>
        <v>1.4000000000000057</v>
      </c>
      <c r="K307" s="3">
        <f t="shared" ref="K307" si="879">J307*C307</f>
        <v>4060.0000000000164</v>
      </c>
    </row>
    <row r="308" spans="1:11" ht="15" customHeight="1">
      <c r="A308" s="14">
        <v>43979</v>
      </c>
      <c r="B308" s="11" t="s">
        <v>60</v>
      </c>
      <c r="C308" s="11">
        <v>1700</v>
      </c>
      <c r="D308" s="11" t="s">
        <v>12</v>
      </c>
      <c r="E308" s="21">
        <v>170</v>
      </c>
      <c r="F308" s="21">
        <v>173</v>
      </c>
      <c r="G308" s="21">
        <v>180</v>
      </c>
      <c r="H308" s="2">
        <f t="shared" ref="H308" si="880">(IF(D308="SELL",E308-F308,IF(D308="BUY",F308-E308)))*C308</f>
        <v>5100</v>
      </c>
      <c r="I308" s="2">
        <f>C308*7</f>
        <v>11900</v>
      </c>
      <c r="J308" s="2">
        <f t="shared" ref="J308" si="881">(I308+H308)/C308</f>
        <v>10</v>
      </c>
      <c r="K308" s="3">
        <f t="shared" ref="K308" si="882">J308*C308</f>
        <v>17000</v>
      </c>
    </row>
    <row r="309" spans="1:11" ht="15" customHeight="1">
      <c r="A309" s="14">
        <v>43978</v>
      </c>
      <c r="B309" s="11" t="s">
        <v>247</v>
      </c>
      <c r="C309" s="11">
        <v>6000</v>
      </c>
      <c r="D309" s="11" t="s">
        <v>12</v>
      </c>
      <c r="E309" s="21">
        <v>115.1</v>
      </c>
      <c r="F309" s="21">
        <v>116.2</v>
      </c>
      <c r="G309" s="21">
        <v>118.5</v>
      </c>
      <c r="H309" s="2">
        <f t="shared" ref="H309" si="883">(IF(D309="SELL",E309-F309,IF(D309="BUY",F309-E309)))*C309</f>
        <v>6600.0000000000509</v>
      </c>
      <c r="I309" s="2">
        <f>C309*2.3</f>
        <v>13799.999999999998</v>
      </c>
      <c r="J309" s="2">
        <f t="shared" ref="J309" si="884">(I309+H309)/C309</f>
        <v>3.4000000000000083</v>
      </c>
      <c r="K309" s="3">
        <f t="shared" ref="K309" si="885">J309*C309</f>
        <v>20400.000000000051</v>
      </c>
    </row>
    <row r="310" spans="1:11" ht="15" customHeight="1">
      <c r="A310" s="14">
        <v>43978</v>
      </c>
      <c r="B310" s="11" t="s">
        <v>25</v>
      </c>
      <c r="C310" s="11">
        <v>1200</v>
      </c>
      <c r="D310" s="11" t="s">
        <v>12</v>
      </c>
      <c r="E310" s="21">
        <v>352</v>
      </c>
      <c r="F310" s="21">
        <v>356</v>
      </c>
      <c r="G310" s="21">
        <v>365</v>
      </c>
      <c r="H310" s="2">
        <f t="shared" ref="H310" si="886">(IF(D310="SELL",E310-F310,IF(D310="BUY",F310-E310)))*C310</f>
        <v>4800</v>
      </c>
      <c r="I310" s="2">
        <f>C310*9</f>
        <v>10800</v>
      </c>
      <c r="J310" s="2">
        <f t="shared" ref="J310" si="887">(I310+H310)/C310</f>
        <v>13</v>
      </c>
      <c r="K310" s="3">
        <f t="shared" ref="K310" si="888">J310*C310</f>
        <v>15600</v>
      </c>
    </row>
    <row r="311" spans="1:11" ht="15" customHeight="1">
      <c r="A311" s="14">
        <v>43978</v>
      </c>
      <c r="B311" s="11" t="s">
        <v>332</v>
      </c>
      <c r="C311" s="11">
        <v>1500</v>
      </c>
      <c r="D311" s="11" t="s">
        <v>12</v>
      </c>
      <c r="E311" s="21">
        <v>353</v>
      </c>
      <c r="F311" s="21">
        <v>349</v>
      </c>
      <c r="G311" s="21">
        <v>0</v>
      </c>
      <c r="H311" s="2">
        <f t="shared" ref="H311" si="889">(IF(D311="SELL",E311-F311,IF(D311="BUY",F311-E311)))*C311</f>
        <v>-6000</v>
      </c>
      <c r="I311" s="2">
        <v>0</v>
      </c>
      <c r="J311" s="2">
        <f t="shared" ref="J311" si="890">(I311+H311)/C311</f>
        <v>-4</v>
      </c>
      <c r="K311" s="3">
        <f t="shared" ref="K311" si="891">J311*C311</f>
        <v>-6000</v>
      </c>
    </row>
    <row r="312" spans="1:11" ht="15" customHeight="1">
      <c r="A312" s="14">
        <v>43977</v>
      </c>
      <c r="B312" s="11" t="s">
        <v>19</v>
      </c>
      <c r="C312" s="11">
        <v>1375</v>
      </c>
      <c r="D312" s="11" t="s">
        <v>13</v>
      </c>
      <c r="E312" s="21">
        <v>295</v>
      </c>
      <c r="F312" s="21">
        <v>292.5</v>
      </c>
      <c r="G312" s="21">
        <v>0</v>
      </c>
      <c r="H312" s="2">
        <f t="shared" ref="H312" si="892">(IF(D312="SELL",E312-F312,IF(D312="BUY",F312-E312)))*C312</f>
        <v>3437.5</v>
      </c>
      <c r="I312" s="2">
        <v>0</v>
      </c>
      <c r="J312" s="2">
        <f t="shared" ref="J312" si="893">(I312+H312)/C312</f>
        <v>2.5</v>
      </c>
      <c r="K312" s="3">
        <f t="shared" ref="K312" si="894">J312*C312</f>
        <v>3437.5</v>
      </c>
    </row>
    <row r="313" spans="1:11" ht="15" customHeight="1">
      <c r="A313" s="14">
        <v>43977</v>
      </c>
      <c r="B313" s="11" t="s">
        <v>85</v>
      </c>
      <c r="C313" s="11">
        <v>250</v>
      </c>
      <c r="D313" s="11" t="s">
        <v>12</v>
      </c>
      <c r="E313" s="21">
        <v>3918</v>
      </c>
      <c r="F313" s="21">
        <v>3895</v>
      </c>
      <c r="G313" s="21">
        <v>0</v>
      </c>
      <c r="H313" s="2">
        <f t="shared" ref="H313" si="895">(IF(D313="SELL",E313-F313,IF(D313="BUY",F313-E313)))*C313</f>
        <v>-5750</v>
      </c>
      <c r="I313" s="2">
        <v>0</v>
      </c>
      <c r="J313" s="2">
        <f t="shared" ref="J313" si="896">(I313+H313)/C313</f>
        <v>-23</v>
      </c>
      <c r="K313" s="3">
        <f t="shared" ref="K313" si="897">J313*C313</f>
        <v>-5750</v>
      </c>
    </row>
    <row r="314" spans="1:11" ht="15" customHeight="1">
      <c r="A314" s="14">
        <v>43973</v>
      </c>
      <c r="B314" s="11" t="s">
        <v>19</v>
      </c>
      <c r="C314" s="11">
        <v>1375</v>
      </c>
      <c r="D314" s="11" t="s">
        <v>13</v>
      </c>
      <c r="E314" s="21">
        <v>290</v>
      </c>
      <c r="F314" s="21">
        <v>286</v>
      </c>
      <c r="G314" s="21">
        <v>0</v>
      </c>
      <c r="H314" s="2">
        <f t="shared" ref="H314" si="898">(IF(D314="SELL",E314-F314,IF(D314="BUY",F314-E314)))*C314</f>
        <v>5500</v>
      </c>
      <c r="I314" s="2">
        <v>0</v>
      </c>
      <c r="J314" s="2">
        <f t="shared" ref="J314" si="899">(I314+H314)/C314</f>
        <v>4</v>
      </c>
      <c r="K314" s="3">
        <f t="shared" ref="K314" si="900">J314*C314</f>
        <v>5500</v>
      </c>
    </row>
    <row r="315" spans="1:11" ht="15" customHeight="1">
      <c r="A315" s="14">
        <v>43973</v>
      </c>
      <c r="B315" s="11" t="s">
        <v>251</v>
      </c>
      <c r="C315" s="11">
        <v>300</v>
      </c>
      <c r="D315" s="11" t="s">
        <v>12</v>
      </c>
      <c r="E315" s="21">
        <v>1595</v>
      </c>
      <c r="F315" s="21">
        <v>1580</v>
      </c>
      <c r="G315" s="21">
        <v>0</v>
      </c>
      <c r="H315" s="2">
        <f t="shared" ref="H315" si="901">(IF(D315="SELL",E315-F315,IF(D315="BUY",F315-E315)))*C315</f>
        <v>-4500</v>
      </c>
      <c r="I315" s="2">
        <v>0</v>
      </c>
      <c r="J315" s="2">
        <f t="shared" ref="J315" si="902">(I315+H315)/C315</f>
        <v>-15</v>
      </c>
      <c r="K315" s="3">
        <f t="shared" ref="K315" si="903">J315*C315</f>
        <v>-4500</v>
      </c>
    </row>
    <row r="316" spans="1:11" ht="15" customHeight="1">
      <c r="A316" s="14">
        <v>43972</v>
      </c>
      <c r="B316" s="11" t="s">
        <v>175</v>
      </c>
      <c r="C316" s="11">
        <v>3500</v>
      </c>
      <c r="D316" s="11" t="s">
        <v>12</v>
      </c>
      <c r="E316" s="21">
        <v>123.9</v>
      </c>
      <c r="F316" s="21">
        <v>125.5</v>
      </c>
      <c r="G316" s="21">
        <v>129</v>
      </c>
      <c r="H316" s="2">
        <f t="shared" ref="H316" si="904">(IF(D316="SELL",E316-F316,IF(D316="BUY",F316-E316)))*C316</f>
        <v>5599.99999999998</v>
      </c>
      <c r="I316" s="2">
        <f>C316*3.5</f>
        <v>12250</v>
      </c>
      <c r="J316" s="2">
        <f t="shared" ref="J316" si="905">(I316+H316)/C316</f>
        <v>5.0999999999999934</v>
      </c>
      <c r="K316" s="3">
        <f t="shared" ref="K316" si="906">J316*C316</f>
        <v>17849.999999999978</v>
      </c>
    </row>
    <row r="317" spans="1:11" ht="15" customHeight="1">
      <c r="A317" s="14">
        <v>43972</v>
      </c>
      <c r="B317" s="11" t="s">
        <v>19</v>
      </c>
      <c r="C317" s="11">
        <v>1375</v>
      </c>
      <c r="D317" s="11" t="s">
        <v>12</v>
      </c>
      <c r="E317" s="21">
        <v>310</v>
      </c>
      <c r="F317" s="21">
        <v>306</v>
      </c>
      <c r="G317" s="21">
        <v>0</v>
      </c>
      <c r="H317" s="2">
        <f t="shared" ref="H317" si="907">(IF(D317="SELL",E317-F317,IF(D317="BUY",F317-E317)))*C317</f>
        <v>-5500</v>
      </c>
      <c r="I317" s="2">
        <v>0</v>
      </c>
      <c r="J317" s="2">
        <f t="shared" ref="J317" si="908">(I317+H317)/C317</f>
        <v>-4</v>
      </c>
      <c r="K317" s="3">
        <f t="shared" ref="K317" si="909">J317*C317</f>
        <v>-5500</v>
      </c>
    </row>
    <row r="318" spans="1:11" ht="15" customHeight="1">
      <c r="A318" s="14">
        <v>43971</v>
      </c>
      <c r="B318" s="11" t="s">
        <v>17</v>
      </c>
      <c r="C318" s="11">
        <v>500</v>
      </c>
      <c r="D318" s="11" t="s">
        <v>12</v>
      </c>
      <c r="E318" s="21">
        <v>1424</v>
      </c>
      <c r="F318" s="21">
        <v>1435</v>
      </c>
      <c r="G318" s="21">
        <v>0</v>
      </c>
      <c r="H318" s="2">
        <f t="shared" ref="H318" si="910">(IF(D318="SELL",E318-F318,IF(D318="BUY",F318-E318)))*C318</f>
        <v>5500</v>
      </c>
      <c r="I318" s="2">
        <v>0</v>
      </c>
      <c r="J318" s="2">
        <f t="shared" ref="J318" si="911">(I318+H318)/C318</f>
        <v>11</v>
      </c>
      <c r="K318" s="3">
        <f t="shared" ref="K318" si="912">J318*C318</f>
        <v>5500</v>
      </c>
    </row>
    <row r="319" spans="1:11" ht="15" customHeight="1">
      <c r="A319" s="14">
        <v>43971</v>
      </c>
      <c r="B319" s="11" t="s">
        <v>25</v>
      </c>
      <c r="C319" s="11">
        <v>1200</v>
      </c>
      <c r="D319" s="11" t="s">
        <v>12</v>
      </c>
      <c r="E319" s="21">
        <v>360</v>
      </c>
      <c r="F319" s="21">
        <v>355</v>
      </c>
      <c r="G319" s="21">
        <v>0</v>
      </c>
      <c r="H319" s="2">
        <f t="shared" ref="H319" si="913">(IF(D319="SELL",E319-F319,IF(D319="BUY",F319-E319)))*C319</f>
        <v>-6000</v>
      </c>
      <c r="I319" s="2">
        <v>0</v>
      </c>
      <c r="J319" s="2">
        <f t="shared" ref="J319" si="914">(I319+H319)/C319</f>
        <v>-5</v>
      </c>
      <c r="K319" s="3">
        <f t="shared" ref="K319" si="915">J319*C319</f>
        <v>-6000</v>
      </c>
    </row>
    <row r="320" spans="1:11" ht="15" customHeight="1">
      <c r="A320" s="14">
        <v>43970</v>
      </c>
      <c r="B320" s="11" t="s">
        <v>99</v>
      </c>
      <c r="C320" s="11">
        <v>250</v>
      </c>
      <c r="D320" s="11" t="s">
        <v>12</v>
      </c>
      <c r="E320" s="21">
        <v>1952</v>
      </c>
      <c r="F320" s="21">
        <v>1959</v>
      </c>
      <c r="G320" s="21">
        <v>0</v>
      </c>
      <c r="H320" s="2">
        <f t="shared" ref="H320" si="916">(IF(D320="SELL",E320-F320,IF(D320="BUY",F320-E320)))*C320</f>
        <v>1750</v>
      </c>
      <c r="I320" s="2">
        <v>0</v>
      </c>
      <c r="J320" s="2">
        <f t="shared" ref="J320" si="917">(I320+H320)/C320</f>
        <v>7</v>
      </c>
      <c r="K320" s="3">
        <f t="shared" ref="K320" si="918">J320*C320</f>
        <v>1750</v>
      </c>
    </row>
    <row r="321" spans="1:11" ht="15" customHeight="1">
      <c r="A321" s="14">
        <v>43970</v>
      </c>
      <c r="B321" s="11" t="s">
        <v>208</v>
      </c>
      <c r="C321" s="11">
        <v>1250</v>
      </c>
      <c r="D321" s="11" t="s">
        <v>12</v>
      </c>
      <c r="E321" s="21">
        <v>555</v>
      </c>
      <c r="F321" s="21">
        <v>559.45000000000005</v>
      </c>
      <c r="G321" s="21">
        <v>0</v>
      </c>
      <c r="H321" s="2">
        <f t="shared" ref="H321" si="919">(IF(D321="SELL",E321-F321,IF(D321="BUY",F321-E321)))*C321</f>
        <v>5562.5000000000564</v>
      </c>
      <c r="I321" s="2">
        <v>0</v>
      </c>
      <c r="J321" s="2">
        <f t="shared" ref="J321" si="920">(I321+H321)/C321</f>
        <v>4.4500000000000455</v>
      </c>
      <c r="K321" s="3">
        <f t="shared" ref="K321" si="921">J321*C321</f>
        <v>5562.5000000000564</v>
      </c>
    </row>
    <row r="322" spans="1:11" ht="15" customHeight="1">
      <c r="A322" s="14">
        <v>43969</v>
      </c>
      <c r="B322" s="11" t="s">
        <v>350</v>
      </c>
      <c r="C322" s="11">
        <v>2100</v>
      </c>
      <c r="D322" s="11" t="s">
        <v>13</v>
      </c>
      <c r="E322" s="21">
        <v>181</v>
      </c>
      <c r="F322" s="21">
        <v>179</v>
      </c>
      <c r="G322" s="21">
        <v>174</v>
      </c>
      <c r="H322" s="2">
        <f t="shared" ref="H322" si="922">(IF(D322="SELL",E322-F322,IF(D322="BUY",F322-E322)))*C322</f>
        <v>4200</v>
      </c>
      <c r="I322" s="2">
        <f>C322*5</f>
        <v>10500</v>
      </c>
      <c r="J322" s="2">
        <f t="shared" ref="J322" si="923">(I322+H322)/C322</f>
        <v>7</v>
      </c>
      <c r="K322" s="3">
        <f t="shared" ref="K322" si="924">J322*C322</f>
        <v>14700</v>
      </c>
    </row>
    <row r="323" spans="1:11" ht="15" customHeight="1">
      <c r="A323" s="14">
        <v>43969</v>
      </c>
      <c r="B323" s="11" t="s">
        <v>345</v>
      </c>
      <c r="C323" s="11">
        <v>1000</v>
      </c>
      <c r="D323" s="11" t="s">
        <v>12</v>
      </c>
      <c r="E323" s="21">
        <v>679</v>
      </c>
      <c r="F323" s="21">
        <v>675</v>
      </c>
      <c r="G323" s="21">
        <v>0</v>
      </c>
      <c r="H323" s="2">
        <f t="shared" ref="H323" si="925">(IF(D323="SELL",E323-F323,IF(D323="BUY",F323-E323)))*C323</f>
        <v>-4000</v>
      </c>
      <c r="I323" s="2">
        <v>0</v>
      </c>
      <c r="J323" s="2">
        <f t="shared" ref="J323" si="926">(I323+H323)/C323</f>
        <v>-4</v>
      </c>
      <c r="K323" s="3">
        <f t="shared" ref="K323" si="927">J323*C323</f>
        <v>-4000</v>
      </c>
    </row>
    <row r="324" spans="1:11" ht="15" customHeight="1">
      <c r="A324" s="14">
        <v>43966</v>
      </c>
      <c r="B324" s="11" t="s">
        <v>330</v>
      </c>
      <c r="C324" s="11">
        <v>400</v>
      </c>
      <c r="D324" s="11" t="s">
        <v>13</v>
      </c>
      <c r="E324" s="21">
        <v>420</v>
      </c>
      <c r="F324" s="21">
        <v>410</v>
      </c>
      <c r="G324" s="21">
        <v>380</v>
      </c>
      <c r="H324" s="2">
        <f t="shared" ref="H324" si="928">(IF(D324="SELL",E324-F324,IF(D324="BUY",F324-E324)))*C324</f>
        <v>4000</v>
      </c>
      <c r="I324" s="2">
        <f>C324*30</f>
        <v>12000</v>
      </c>
      <c r="J324" s="2">
        <f t="shared" ref="J324" si="929">(I324+H324)/C324</f>
        <v>40</v>
      </c>
      <c r="K324" s="3">
        <f t="shared" ref="K324" si="930">J324*C324</f>
        <v>16000</v>
      </c>
    </row>
    <row r="325" spans="1:11" ht="15" customHeight="1">
      <c r="A325" s="14">
        <v>43966</v>
      </c>
      <c r="B325" s="11" t="s">
        <v>346</v>
      </c>
      <c r="C325" s="11">
        <v>300</v>
      </c>
      <c r="D325" s="11" t="s">
        <v>12</v>
      </c>
      <c r="E325" s="21">
        <v>2029</v>
      </c>
      <c r="F325" s="21">
        <v>2038.35</v>
      </c>
      <c r="G325" s="21">
        <v>0</v>
      </c>
      <c r="H325" s="2">
        <f t="shared" ref="H325" si="931">(IF(D325="SELL",E325-F325,IF(D325="BUY",F325-E325)))*C325</f>
        <v>2804.9999999999727</v>
      </c>
      <c r="I325" s="2">
        <v>0</v>
      </c>
      <c r="J325" s="2">
        <f t="shared" ref="J325" si="932">(I325+H325)/C325</f>
        <v>9.3499999999999091</v>
      </c>
      <c r="K325" s="3">
        <f t="shared" ref="K325" si="933">J325*C325</f>
        <v>2804.9999999999727</v>
      </c>
    </row>
    <row r="326" spans="1:11" ht="15" customHeight="1">
      <c r="A326" s="14">
        <v>43965</v>
      </c>
      <c r="B326" s="11" t="s">
        <v>146</v>
      </c>
      <c r="C326" s="11">
        <v>2300</v>
      </c>
      <c r="D326" s="11" t="s">
        <v>12</v>
      </c>
      <c r="E326" s="21">
        <v>340.5</v>
      </c>
      <c r="F326" s="21">
        <v>343</v>
      </c>
      <c r="G326" s="21">
        <v>0</v>
      </c>
      <c r="H326" s="2">
        <f t="shared" ref="H326" si="934">(IF(D326="SELL",E326-F326,IF(D326="BUY",F326-E326)))*C326</f>
        <v>5750</v>
      </c>
      <c r="I326" s="2">
        <v>0</v>
      </c>
      <c r="J326" s="2">
        <f t="shared" ref="J326" si="935">(I326+H326)/C326</f>
        <v>2.5</v>
      </c>
      <c r="K326" s="3">
        <f t="shared" ref="K326" si="936">J326*C326</f>
        <v>5750</v>
      </c>
    </row>
    <row r="327" spans="1:11" ht="15" customHeight="1">
      <c r="A327" s="14">
        <v>43965</v>
      </c>
      <c r="B327" s="11" t="s">
        <v>53</v>
      </c>
      <c r="C327" s="11">
        <v>500</v>
      </c>
      <c r="D327" s="11" t="s">
        <v>12</v>
      </c>
      <c r="E327" s="21">
        <v>1660</v>
      </c>
      <c r="F327" s="21">
        <v>1648</v>
      </c>
      <c r="G327" s="21">
        <v>0</v>
      </c>
      <c r="H327" s="2">
        <f t="shared" ref="H327" si="937">(IF(D327="SELL",E327-F327,IF(D327="BUY",F327-E327)))*C327</f>
        <v>-6000</v>
      </c>
      <c r="I327" s="2">
        <v>0</v>
      </c>
      <c r="J327" s="2">
        <f t="shared" ref="J327" si="938">(I327+H327)/C327</f>
        <v>-12</v>
      </c>
      <c r="K327" s="3">
        <f t="shared" ref="K327" si="939">J327*C327</f>
        <v>-6000</v>
      </c>
    </row>
    <row r="328" spans="1:11" ht="15" customHeight="1">
      <c r="A328" s="14">
        <v>43964</v>
      </c>
      <c r="B328" s="11" t="s">
        <v>18</v>
      </c>
      <c r="C328" s="11">
        <v>2500</v>
      </c>
      <c r="D328" s="11" t="s">
        <v>12</v>
      </c>
      <c r="E328" s="21">
        <v>300.5</v>
      </c>
      <c r="F328" s="21">
        <v>303</v>
      </c>
      <c r="G328" s="21">
        <v>308.45</v>
      </c>
      <c r="H328" s="2">
        <f t="shared" ref="H328" si="940">(IF(D328="SELL",E328-F328,IF(D328="BUY",F328-E328)))*C328</f>
        <v>6250</v>
      </c>
      <c r="I328" s="2">
        <f>C328*5.45</f>
        <v>13625</v>
      </c>
      <c r="J328" s="2">
        <f t="shared" ref="J328" si="941">(I328+H328)/C328</f>
        <v>7.95</v>
      </c>
      <c r="K328" s="3">
        <f t="shared" ref="K328" si="942">J328*C328</f>
        <v>19875</v>
      </c>
    </row>
    <row r="329" spans="1:11" ht="15" customHeight="1">
      <c r="A329" s="14">
        <v>43964</v>
      </c>
      <c r="B329" s="11" t="s">
        <v>83</v>
      </c>
      <c r="C329" s="11">
        <v>1200</v>
      </c>
      <c r="D329" s="11" t="s">
        <v>12</v>
      </c>
      <c r="E329" s="21">
        <v>690</v>
      </c>
      <c r="F329" s="21">
        <v>695</v>
      </c>
      <c r="G329" s="21">
        <v>0</v>
      </c>
      <c r="H329" s="2">
        <f t="shared" ref="H329" si="943">(IF(D329="SELL",E329-F329,IF(D329="BUY",F329-E329)))*C329</f>
        <v>6000</v>
      </c>
      <c r="I329" s="2">
        <v>0</v>
      </c>
      <c r="J329" s="2">
        <f t="shared" ref="J329" si="944">(I329+H329)/C329</f>
        <v>5</v>
      </c>
      <c r="K329" s="3">
        <f t="shared" ref="K329" si="945">J329*C329</f>
        <v>6000</v>
      </c>
    </row>
    <row r="330" spans="1:11" ht="15" customHeight="1">
      <c r="A330" s="14">
        <v>43964</v>
      </c>
      <c r="B330" s="11" t="s">
        <v>345</v>
      </c>
      <c r="C330" s="11">
        <v>1000</v>
      </c>
      <c r="D330" s="11" t="s">
        <v>12</v>
      </c>
      <c r="E330" s="21">
        <v>685</v>
      </c>
      <c r="F330" s="21">
        <v>678</v>
      </c>
      <c r="G330" s="21">
        <v>0</v>
      </c>
      <c r="H330" s="2">
        <f t="shared" ref="H330" si="946">(IF(D330="SELL",E330-F330,IF(D330="BUY",F330-E330)))*C330</f>
        <v>-7000</v>
      </c>
      <c r="I330" s="2">
        <v>0</v>
      </c>
      <c r="J330" s="2">
        <f t="shared" ref="J330" si="947">(I330+H330)/C330</f>
        <v>-7</v>
      </c>
      <c r="K330" s="3">
        <f t="shared" ref="K330" si="948">J330*C330</f>
        <v>-7000</v>
      </c>
    </row>
    <row r="331" spans="1:11" ht="15" customHeight="1">
      <c r="A331" s="14">
        <v>43963</v>
      </c>
      <c r="B331" s="11" t="s">
        <v>371</v>
      </c>
      <c r="C331" s="11">
        <v>3200</v>
      </c>
      <c r="D331" s="11" t="s">
        <v>12</v>
      </c>
      <c r="E331" s="21">
        <v>186.5</v>
      </c>
      <c r="F331" s="21">
        <v>188</v>
      </c>
      <c r="G331" s="21">
        <v>0</v>
      </c>
      <c r="H331" s="2">
        <f t="shared" ref="H331" si="949">(IF(D331="SELL",E331-F331,IF(D331="BUY",F331-E331)))*C331</f>
        <v>4800</v>
      </c>
      <c r="I331" s="2">
        <v>0</v>
      </c>
      <c r="J331" s="2">
        <f t="shared" ref="J331" si="950">(I331+H331)/C331</f>
        <v>1.5</v>
      </c>
      <c r="K331" s="3">
        <f t="shared" ref="K331" si="951">J331*C331</f>
        <v>4800</v>
      </c>
    </row>
    <row r="332" spans="1:11" ht="15" customHeight="1">
      <c r="A332" s="14">
        <v>43963</v>
      </c>
      <c r="B332" s="11" t="s">
        <v>369</v>
      </c>
      <c r="C332" s="11">
        <v>1200</v>
      </c>
      <c r="D332" s="11" t="s">
        <v>13</v>
      </c>
      <c r="E332" s="21">
        <v>230</v>
      </c>
      <c r="F332" s="21">
        <v>234</v>
      </c>
      <c r="G332" s="21">
        <v>0</v>
      </c>
      <c r="H332" s="2">
        <f t="shared" ref="H332" si="952">(IF(D332="SELL",E332-F332,IF(D332="BUY",F332-E332)))*C332</f>
        <v>-4800</v>
      </c>
      <c r="I332" s="2">
        <v>0</v>
      </c>
      <c r="J332" s="2">
        <f t="shared" ref="J332" si="953">(I332+H332)/C332</f>
        <v>-4</v>
      </c>
      <c r="K332" s="3">
        <f t="shared" ref="K332" si="954">J332*C332</f>
        <v>-4800</v>
      </c>
    </row>
    <row r="333" spans="1:11" ht="15" customHeight="1">
      <c r="A333" s="14">
        <v>43963</v>
      </c>
      <c r="B333" s="11" t="s">
        <v>99</v>
      </c>
      <c r="C333" s="11">
        <v>250</v>
      </c>
      <c r="D333" s="11" t="s">
        <v>12</v>
      </c>
      <c r="E333" s="21">
        <v>1950</v>
      </c>
      <c r="F333" s="21">
        <v>1930</v>
      </c>
      <c r="G333" s="21">
        <v>0</v>
      </c>
      <c r="H333" s="2">
        <f t="shared" ref="H333" si="955">(IF(D333="SELL",E333-F333,IF(D333="BUY",F333-E333)))*C333</f>
        <v>-5000</v>
      </c>
      <c r="I333" s="2">
        <v>0</v>
      </c>
      <c r="J333" s="2">
        <f t="shared" ref="J333" si="956">(I333+H333)/C333</f>
        <v>-20</v>
      </c>
      <c r="K333" s="3">
        <f t="shared" ref="K333" si="957">J333*C333</f>
        <v>-5000</v>
      </c>
    </row>
    <row r="334" spans="1:11" ht="15" customHeight="1">
      <c r="A334" s="14">
        <v>43962</v>
      </c>
      <c r="B334" s="11" t="s">
        <v>336</v>
      </c>
      <c r="C334" s="11">
        <v>750</v>
      </c>
      <c r="D334" s="11" t="s">
        <v>12</v>
      </c>
      <c r="E334" s="21">
        <v>831</v>
      </c>
      <c r="F334" s="21">
        <v>840</v>
      </c>
      <c r="G334" s="21">
        <v>0</v>
      </c>
      <c r="H334" s="2">
        <f t="shared" ref="H334" si="958">(IF(D334="SELL",E334-F334,IF(D334="BUY",F334-E334)))*C334</f>
        <v>6750</v>
      </c>
      <c r="I334" s="2">
        <v>0</v>
      </c>
      <c r="J334" s="2">
        <f t="shared" ref="J334" si="959">(I334+H334)/C334</f>
        <v>9</v>
      </c>
      <c r="K334" s="3">
        <f t="shared" ref="K334" si="960">J334*C334</f>
        <v>6750</v>
      </c>
    </row>
    <row r="335" spans="1:11" ht="15" customHeight="1">
      <c r="A335" s="14">
        <v>43962</v>
      </c>
      <c r="B335" s="11" t="s">
        <v>345</v>
      </c>
      <c r="C335" s="11">
        <v>1000</v>
      </c>
      <c r="D335" s="11" t="s">
        <v>12</v>
      </c>
      <c r="E335" s="21">
        <v>669</v>
      </c>
      <c r="F335" s="21">
        <v>674</v>
      </c>
      <c r="G335" s="21">
        <v>0</v>
      </c>
      <c r="H335" s="2">
        <f t="shared" ref="H335:H337" si="961">(IF(D335="SELL",E335-F335,IF(D335="BUY",F335-E335)))*C335</f>
        <v>5000</v>
      </c>
      <c r="I335" s="2">
        <v>0</v>
      </c>
      <c r="J335" s="2">
        <f t="shared" ref="J335:J337" si="962">(I335+H335)/C335</f>
        <v>5</v>
      </c>
      <c r="K335" s="3">
        <f t="shared" ref="K335:K337" si="963">J335*C335</f>
        <v>5000</v>
      </c>
    </row>
    <row r="336" spans="1:11" ht="15" customHeight="1">
      <c r="A336" s="14">
        <v>43959</v>
      </c>
      <c r="B336" s="11" t="s">
        <v>53</v>
      </c>
      <c r="C336" s="11">
        <v>500</v>
      </c>
      <c r="D336" s="11" t="s">
        <v>12</v>
      </c>
      <c r="E336" s="21">
        <v>1550</v>
      </c>
      <c r="F336" s="21">
        <v>1560</v>
      </c>
      <c r="G336" s="21">
        <v>0</v>
      </c>
      <c r="H336" s="2">
        <f t="shared" ref="H336" si="964">(IF(D336="SELL",E336-F336,IF(D336="BUY",F336-E336)))*C336</f>
        <v>5000</v>
      </c>
      <c r="I336" s="2">
        <v>0</v>
      </c>
      <c r="J336" s="2">
        <f t="shared" ref="J336" si="965">(I336+H336)/C336</f>
        <v>10</v>
      </c>
      <c r="K336" s="3">
        <f t="shared" ref="K336" si="966">J336*C336</f>
        <v>5000</v>
      </c>
    </row>
    <row r="337" spans="1:11" ht="15" customHeight="1">
      <c r="A337" s="14">
        <v>43959</v>
      </c>
      <c r="B337" s="11" t="s">
        <v>17</v>
      </c>
      <c r="C337" s="11">
        <v>500</v>
      </c>
      <c r="D337" s="11" t="s">
        <v>12</v>
      </c>
      <c r="E337" s="21">
        <v>1550</v>
      </c>
      <c r="F337" s="21">
        <v>1560</v>
      </c>
      <c r="G337" s="21">
        <v>0</v>
      </c>
      <c r="H337" s="2">
        <f t="shared" si="961"/>
        <v>5000</v>
      </c>
      <c r="I337" s="2">
        <v>0</v>
      </c>
      <c r="J337" s="2">
        <f t="shared" si="962"/>
        <v>10</v>
      </c>
      <c r="K337" s="3">
        <f t="shared" si="963"/>
        <v>5000</v>
      </c>
    </row>
    <row r="338" spans="1:11" ht="15" customHeight="1">
      <c r="A338" s="14">
        <v>43958</v>
      </c>
      <c r="B338" s="11" t="s">
        <v>356</v>
      </c>
      <c r="C338" s="11">
        <v>1100</v>
      </c>
      <c r="D338" s="11" t="s">
        <v>12</v>
      </c>
      <c r="E338" s="21">
        <v>739</v>
      </c>
      <c r="F338" s="21">
        <v>744</v>
      </c>
      <c r="G338" s="21">
        <v>754.45</v>
      </c>
      <c r="H338" s="2">
        <f t="shared" ref="H338" si="967">(IF(D338="SELL",E338-F338,IF(D338="BUY",F338-E338)))*C338</f>
        <v>5500</v>
      </c>
      <c r="I338" s="2">
        <f>C338*10.45</f>
        <v>11495</v>
      </c>
      <c r="J338" s="2">
        <f t="shared" ref="J338" si="968">(I338+H338)/C338</f>
        <v>15.45</v>
      </c>
      <c r="K338" s="3">
        <f t="shared" ref="K338" si="969">J338*C338</f>
        <v>16995</v>
      </c>
    </row>
    <row r="339" spans="1:11" ht="15" customHeight="1">
      <c r="A339" s="14">
        <v>43958</v>
      </c>
      <c r="B339" s="11" t="s">
        <v>146</v>
      </c>
      <c r="C339" s="11">
        <v>2300</v>
      </c>
      <c r="D339" s="11" t="s">
        <v>12</v>
      </c>
      <c r="E339" s="21">
        <v>358</v>
      </c>
      <c r="F339" s="21">
        <v>360.45</v>
      </c>
      <c r="G339" s="21">
        <v>0</v>
      </c>
      <c r="H339" s="2">
        <f t="shared" ref="H339" si="970">(IF(D339="SELL",E339-F339,IF(D339="BUY",F339-E339)))*C339</f>
        <v>5634.9999999999736</v>
      </c>
      <c r="I339" s="2">
        <v>0</v>
      </c>
      <c r="J339" s="2">
        <f t="shared" ref="J339" si="971">(I339+H339)/C339</f>
        <v>2.4499999999999886</v>
      </c>
      <c r="K339" s="3">
        <f t="shared" ref="K339" si="972">J339*C339</f>
        <v>5634.9999999999736</v>
      </c>
    </row>
    <row r="340" spans="1:11" ht="15" customHeight="1">
      <c r="A340" s="14">
        <v>43957</v>
      </c>
      <c r="B340" s="11" t="s">
        <v>23</v>
      </c>
      <c r="C340" s="11">
        <v>1500</v>
      </c>
      <c r="D340" s="11" t="s">
        <v>12</v>
      </c>
      <c r="E340" s="21">
        <v>275</v>
      </c>
      <c r="F340" s="21">
        <v>280</v>
      </c>
      <c r="G340" s="21">
        <v>0</v>
      </c>
      <c r="H340" s="2">
        <f t="shared" ref="H340" si="973">(IF(D340="SELL",E340-F340,IF(D340="BUY",F340-E340)))*C340</f>
        <v>7500</v>
      </c>
      <c r="I340" s="2">
        <v>0</v>
      </c>
      <c r="J340" s="2">
        <f t="shared" ref="J340" si="974">(I340+H340)/C340</f>
        <v>5</v>
      </c>
      <c r="K340" s="3">
        <f t="shared" ref="K340" si="975">J340*C340</f>
        <v>7500</v>
      </c>
    </row>
    <row r="341" spans="1:11" ht="15" customHeight="1">
      <c r="A341" s="14">
        <v>43957</v>
      </c>
      <c r="B341" s="11" t="s">
        <v>232</v>
      </c>
      <c r="C341" s="11">
        <v>800</v>
      </c>
      <c r="D341" s="11" t="s">
        <v>12</v>
      </c>
      <c r="E341" s="21">
        <v>890</v>
      </c>
      <c r="F341" s="21">
        <v>899</v>
      </c>
      <c r="G341" s="21">
        <v>0</v>
      </c>
      <c r="H341" s="2">
        <f t="shared" ref="H341" si="976">(IF(D341="SELL",E341-F341,IF(D341="BUY",F341-E341)))*C341</f>
        <v>7200</v>
      </c>
      <c r="I341" s="2">
        <v>0</v>
      </c>
      <c r="J341" s="2">
        <f t="shared" ref="J341" si="977">(I341+H341)/C341</f>
        <v>9</v>
      </c>
      <c r="K341" s="3">
        <f t="shared" ref="K341" si="978">J341*C341</f>
        <v>7200</v>
      </c>
    </row>
    <row r="342" spans="1:11" ht="15" customHeight="1">
      <c r="A342" s="14">
        <v>43956</v>
      </c>
      <c r="B342" s="11" t="s">
        <v>17</v>
      </c>
      <c r="C342" s="11">
        <v>500</v>
      </c>
      <c r="D342" s="11" t="s">
        <v>12</v>
      </c>
      <c r="E342" s="21">
        <v>1464</v>
      </c>
      <c r="F342" s="21">
        <v>1478</v>
      </c>
      <c r="G342" s="21">
        <v>0</v>
      </c>
      <c r="H342" s="2">
        <f t="shared" ref="H342" si="979">(IF(D342="SELL",E342-F342,IF(D342="BUY",F342-E342)))*C342</f>
        <v>7000</v>
      </c>
      <c r="I342" s="2">
        <v>0</v>
      </c>
      <c r="J342" s="2">
        <f t="shared" ref="J342" si="980">(I342+H342)/C342</f>
        <v>14</v>
      </c>
      <c r="K342" s="3">
        <f t="shared" ref="K342" si="981">J342*C342</f>
        <v>7000</v>
      </c>
    </row>
    <row r="343" spans="1:11" ht="15" customHeight="1">
      <c r="A343" s="14">
        <v>43956</v>
      </c>
      <c r="B343" s="11" t="s">
        <v>350</v>
      </c>
      <c r="C343" s="11">
        <v>2100</v>
      </c>
      <c r="D343" s="11" t="s">
        <v>12</v>
      </c>
      <c r="E343" s="21">
        <v>216</v>
      </c>
      <c r="F343" s="21">
        <v>219</v>
      </c>
      <c r="G343" s="21">
        <v>0</v>
      </c>
      <c r="H343" s="2">
        <f t="shared" ref="H343" si="982">(IF(D343="SELL",E343-F343,IF(D343="BUY",F343-E343)))*C343</f>
        <v>6300</v>
      </c>
      <c r="I343" s="2">
        <v>0</v>
      </c>
      <c r="J343" s="2">
        <f t="shared" ref="J343" si="983">(I343+H343)/C343</f>
        <v>3</v>
      </c>
      <c r="K343" s="3">
        <f t="shared" ref="K343" si="984">J343*C343</f>
        <v>6300</v>
      </c>
    </row>
    <row r="344" spans="1:11" ht="15" customHeight="1">
      <c r="A344" s="14">
        <v>43955</v>
      </c>
      <c r="B344" s="11" t="s">
        <v>38</v>
      </c>
      <c r="C344" s="11">
        <v>1375</v>
      </c>
      <c r="D344" s="11" t="s">
        <v>12</v>
      </c>
      <c r="E344" s="21">
        <v>469.5</v>
      </c>
      <c r="F344" s="21">
        <v>474</v>
      </c>
      <c r="G344" s="21">
        <v>0</v>
      </c>
      <c r="H344" s="2">
        <f t="shared" ref="H344" si="985">(IF(D344="SELL",E344-F344,IF(D344="BUY",F344-E344)))*C344</f>
        <v>6187.5</v>
      </c>
      <c r="I344" s="2">
        <v>0</v>
      </c>
      <c r="J344" s="2">
        <f t="shared" ref="J344" si="986">(I344+H344)/C344</f>
        <v>4.5</v>
      </c>
      <c r="K344" s="3">
        <f t="shared" ref="K344" si="987">J344*C344</f>
        <v>6187.5</v>
      </c>
    </row>
    <row r="345" spans="1:11" ht="15" customHeight="1">
      <c r="A345" s="14">
        <v>43955</v>
      </c>
      <c r="B345" s="11" t="s">
        <v>51</v>
      </c>
      <c r="C345" s="11">
        <v>900</v>
      </c>
      <c r="D345" s="11" t="s">
        <v>13</v>
      </c>
      <c r="E345" s="21">
        <v>390</v>
      </c>
      <c r="F345" s="21">
        <v>384</v>
      </c>
      <c r="G345" s="21">
        <v>0</v>
      </c>
      <c r="H345" s="2">
        <f t="shared" ref="H345" si="988">(IF(D345="SELL",E345-F345,IF(D345="BUY",F345-E345)))*C345</f>
        <v>5400</v>
      </c>
      <c r="I345" s="2">
        <v>0</v>
      </c>
      <c r="J345" s="2">
        <f t="shared" ref="J345" si="989">(I345+H345)/C345</f>
        <v>6</v>
      </c>
      <c r="K345" s="3">
        <f t="shared" ref="K345" si="990">J345*C345</f>
        <v>5400</v>
      </c>
    </row>
    <row r="346" spans="1:11" ht="15" customHeight="1">
      <c r="A346" s="14">
        <v>43951</v>
      </c>
      <c r="B346" s="11" t="s">
        <v>209</v>
      </c>
      <c r="C346" s="11">
        <v>1400</v>
      </c>
      <c r="D346" s="11" t="s">
        <v>12</v>
      </c>
      <c r="E346" s="21">
        <v>514</v>
      </c>
      <c r="F346" s="21">
        <v>520</v>
      </c>
      <c r="G346" s="21">
        <v>530</v>
      </c>
      <c r="H346" s="2">
        <f t="shared" ref="H346" si="991">(IF(D346="SELL",E346-F346,IF(D346="BUY",F346-E346)))*C346</f>
        <v>8400</v>
      </c>
      <c r="I346" s="2">
        <f>C346*10</f>
        <v>14000</v>
      </c>
      <c r="J346" s="2">
        <f t="shared" ref="J346" si="992">(I346+H346)/C346</f>
        <v>16</v>
      </c>
      <c r="K346" s="3">
        <f t="shared" ref="K346" si="993">J346*C346</f>
        <v>22400</v>
      </c>
    </row>
    <row r="347" spans="1:11" ht="15" customHeight="1">
      <c r="A347" s="14">
        <v>43951</v>
      </c>
      <c r="B347" s="11" t="s">
        <v>308</v>
      </c>
      <c r="C347" s="11">
        <v>5334</v>
      </c>
      <c r="D347" s="11" t="s">
        <v>12</v>
      </c>
      <c r="E347" s="21">
        <v>92.9</v>
      </c>
      <c r="F347" s="21">
        <v>93.9</v>
      </c>
      <c r="G347" s="21">
        <v>0</v>
      </c>
      <c r="H347" s="2">
        <f t="shared" ref="H347" si="994">(IF(D347="SELL",E347-F347,IF(D347="BUY",F347-E347)))*C347</f>
        <v>5334</v>
      </c>
      <c r="I347" s="2">
        <v>0</v>
      </c>
      <c r="J347" s="2">
        <f t="shared" ref="J347" si="995">(I347+H347)/C347</f>
        <v>1</v>
      </c>
      <c r="K347" s="3">
        <f t="shared" ref="K347" si="996">J347*C347</f>
        <v>5334</v>
      </c>
    </row>
    <row r="348" spans="1:11" ht="15" customHeight="1">
      <c r="A348" s="14">
        <v>43950</v>
      </c>
      <c r="B348" s="11" t="s">
        <v>232</v>
      </c>
      <c r="C348" s="11">
        <v>800</v>
      </c>
      <c r="D348" s="11" t="s">
        <v>12</v>
      </c>
      <c r="E348" s="21">
        <v>879</v>
      </c>
      <c r="F348" s="21">
        <v>888</v>
      </c>
      <c r="G348" s="21">
        <v>0</v>
      </c>
      <c r="H348" s="2">
        <f t="shared" ref="H348" si="997">(IF(D348="SELL",E348-F348,IF(D348="BUY",F348-E348)))*C348</f>
        <v>7200</v>
      </c>
      <c r="I348" s="2">
        <v>0</v>
      </c>
      <c r="J348" s="2">
        <f t="shared" ref="J348" si="998">(I348+H348)/C348</f>
        <v>9</v>
      </c>
      <c r="K348" s="3">
        <f t="shared" ref="K348" si="999">J348*C348</f>
        <v>7200</v>
      </c>
    </row>
    <row r="349" spans="1:11" ht="15" customHeight="1">
      <c r="A349" s="14">
        <v>43950</v>
      </c>
      <c r="B349" s="11" t="s">
        <v>368</v>
      </c>
      <c r="C349" s="11">
        <v>2700</v>
      </c>
      <c r="D349" s="11" t="s">
        <v>12</v>
      </c>
      <c r="E349" s="21">
        <v>349</v>
      </c>
      <c r="F349" s="21">
        <v>352</v>
      </c>
      <c r="G349" s="21">
        <v>0</v>
      </c>
      <c r="H349" s="2">
        <f t="shared" ref="H349" si="1000">(IF(D349="SELL",E349-F349,IF(D349="BUY",F349-E349)))*C349</f>
        <v>8100</v>
      </c>
      <c r="I349" s="2">
        <v>0</v>
      </c>
      <c r="J349" s="2">
        <f t="shared" ref="J349" si="1001">(I349+H349)/C349</f>
        <v>3</v>
      </c>
      <c r="K349" s="3">
        <f t="shared" ref="K349" si="1002">J349*C349</f>
        <v>8100</v>
      </c>
    </row>
    <row r="350" spans="1:11" ht="15" customHeight="1">
      <c r="A350" s="14">
        <v>43949</v>
      </c>
      <c r="B350" s="11" t="s">
        <v>38</v>
      </c>
      <c r="C350" s="11">
        <v>1375</v>
      </c>
      <c r="D350" s="11" t="s">
        <v>12</v>
      </c>
      <c r="E350" s="21">
        <v>465.5</v>
      </c>
      <c r="F350" s="21">
        <v>468</v>
      </c>
      <c r="G350" s="21">
        <v>0</v>
      </c>
      <c r="H350" s="2">
        <f t="shared" ref="H350" si="1003">(IF(D350="SELL",E350-F350,IF(D350="BUY",F350-E350)))*C350</f>
        <v>3437.5</v>
      </c>
      <c r="I350" s="2">
        <v>0</v>
      </c>
      <c r="J350" s="2">
        <f t="shared" ref="J350" si="1004">(I350+H350)/C350</f>
        <v>2.5</v>
      </c>
      <c r="K350" s="3">
        <f t="shared" ref="K350" si="1005">J350*C350</f>
        <v>3437.5</v>
      </c>
    </row>
    <row r="351" spans="1:11" ht="15" customHeight="1">
      <c r="A351" s="14">
        <v>43948</v>
      </c>
      <c r="B351" s="11" t="s">
        <v>323</v>
      </c>
      <c r="C351" s="11">
        <v>309</v>
      </c>
      <c r="D351" s="11" t="s">
        <v>12</v>
      </c>
      <c r="E351" s="21">
        <v>900</v>
      </c>
      <c r="F351" s="21">
        <v>918</v>
      </c>
      <c r="G351" s="21">
        <v>0</v>
      </c>
      <c r="H351" s="2">
        <f t="shared" ref="H351" si="1006">(IF(D351="SELL",E351-F351,IF(D351="BUY",F351-E351)))*C351</f>
        <v>5562</v>
      </c>
      <c r="I351" s="2">
        <v>0</v>
      </c>
      <c r="J351" s="2">
        <f t="shared" ref="J351" si="1007">(I351+H351)/C351</f>
        <v>18</v>
      </c>
      <c r="K351" s="3">
        <f t="shared" ref="K351" si="1008">J351*C351</f>
        <v>5562</v>
      </c>
    </row>
    <row r="352" spans="1:11" ht="15" customHeight="1">
      <c r="A352" s="14">
        <v>43948</v>
      </c>
      <c r="B352" s="11" t="s">
        <v>345</v>
      </c>
      <c r="C352" s="11">
        <v>1000</v>
      </c>
      <c r="D352" s="11" t="s">
        <v>12</v>
      </c>
      <c r="E352" s="21">
        <v>640</v>
      </c>
      <c r="F352" s="21">
        <v>632</v>
      </c>
      <c r="G352" s="21">
        <v>0</v>
      </c>
      <c r="H352" s="2">
        <f t="shared" ref="H352" si="1009">(IF(D352="SELL",E352-F352,IF(D352="BUY",F352-E352)))*C352</f>
        <v>-8000</v>
      </c>
      <c r="I352" s="2">
        <v>0</v>
      </c>
      <c r="J352" s="2">
        <f t="shared" ref="J352" si="1010">(I352+H352)/C352</f>
        <v>-8</v>
      </c>
      <c r="K352" s="3">
        <f t="shared" ref="K352" si="1011">J352*C352</f>
        <v>-8000</v>
      </c>
    </row>
    <row r="353" spans="1:11" ht="15" customHeight="1">
      <c r="A353" s="14">
        <v>43945</v>
      </c>
      <c r="B353" s="11" t="s">
        <v>345</v>
      </c>
      <c r="C353" s="11">
        <v>1000</v>
      </c>
      <c r="D353" s="11" t="s">
        <v>12</v>
      </c>
      <c r="E353" s="21">
        <v>649</v>
      </c>
      <c r="F353" s="21">
        <v>654</v>
      </c>
      <c r="G353" s="21">
        <v>0</v>
      </c>
      <c r="H353" s="2">
        <f t="shared" ref="H353" si="1012">(IF(D353="SELL",E353-F353,IF(D353="BUY",F353-E353)))*C353</f>
        <v>5000</v>
      </c>
      <c r="I353" s="2">
        <v>0</v>
      </c>
      <c r="J353" s="2">
        <f t="shared" ref="J353" si="1013">(I353+H353)/C353</f>
        <v>5</v>
      </c>
      <c r="K353" s="3">
        <f t="shared" ref="K353" si="1014">J353*C353</f>
        <v>5000</v>
      </c>
    </row>
    <row r="354" spans="1:11" ht="15" customHeight="1">
      <c r="A354" s="14">
        <v>43945</v>
      </c>
      <c r="B354" s="11" t="s">
        <v>99</v>
      </c>
      <c r="C354" s="11">
        <v>250</v>
      </c>
      <c r="D354" s="11" t="s">
        <v>13</v>
      </c>
      <c r="E354" s="21">
        <v>1820</v>
      </c>
      <c r="F354" s="21">
        <v>1806.25</v>
      </c>
      <c r="G354" s="21">
        <v>0</v>
      </c>
      <c r="H354" s="2">
        <f t="shared" ref="H354" si="1015">(IF(D354="SELL",E354-F354,IF(D354="BUY",F354-E354)))*C354</f>
        <v>3437.5</v>
      </c>
      <c r="I354" s="2">
        <v>0</v>
      </c>
      <c r="J354" s="2">
        <f t="shared" ref="J354" si="1016">(I354+H354)/C354</f>
        <v>13.75</v>
      </c>
      <c r="K354" s="3">
        <f t="shared" ref="K354" si="1017">J354*C354</f>
        <v>3437.5</v>
      </c>
    </row>
    <row r="355" spans="1:11" ht="15" customHeight="1">
      <c r="A355" s="14">
        <v>43944</v>
      </c>
      <c r="B355" s="11" t="s">
        <v>99</v>
      </c>
      <c r="C355" s="11">
        <v>250</v>
      </c>
      <c r="D355" s="11" t="s">
        <v>12</v>
      </c>
      <c r="E355" s="21">
        <v>1803</v>
      </c>
      <c r="F355" s="21">
        <v>1823</v>
      </c>
      <c r="G355" s="21">
        <v>1860</v>
      </c>
      <c r="H355" s="2">
        <f t="shared" ref="H355" si="1018">(IF(D355="SELL",E355-F355,IF(D355="BUY",F355-E355)))*C355</f>
        <v>5000</v>
      </c>
      <c r="I355" s="2">
        <f>C355*37</f>
        <v>9250</v>
      </c>
      <c r="J355" s="2">
        <f t="shared" ref="J355" si="1019">(I355+H355)/C355</f>
        <v>57</v>
      </c>
      <c r="K355" s="3">
        <f t="shared" ref="K355" si="1020">J355*C355</f>
        <v>14250</v>
      </c>
    </row>
    <row r="356" spans="1:11" ht="15" customHeight="1">
      <c r="A356" s="14">
        <v>43944</v>
      </c>
      <c r="B356" s="11" t="s">
        <v>49</v>
      </c>
      <c r="C356" s="11">
        <v>250</v>
      </c>
      <c r="D356" s="11" t="s">
        <v>12</v>
      </c>
      <c r="E356" s="21">
        <v>2180</v>
      </c>
      <c r="F356" s="21">
        <v>2210</v>
      </c>
      <c r="G356" s="21">
        <v>0</v>
      </c>
      <c r="H356" s="2">
        <f t="shared" ref="H356" si="1021">(IF(D356="SELL",E356-F356,IF(D356="BUY",F356-E356)))*C356</f>
        <v>7500</v>
      </c>
      <c r="I356" s="2">
        <v>0</v>
      </c>
      <c r="J356" s="2">
        <f t="shared" ref="J356" si="1022">(I356+H356)/C356</f>
        <v>30</v>
      </c>
      <c r="K356" s="3">
        <f t="shared" ref="K356" si="1023">J356*C356</f>
        <v>7500</v>
      </c>
    </row>
    <row r="357" spans="1:11" ht="15" customHeight="1">
      <c r="A357" s="14">
        <v>43944</v>
      </c>
      <c r="B357" s="11" t="s">
        <v>15</v>
      </c>
      <c r="C357" s="11">
        <v>1400</v>
      </c>
      <c r="D357" s="11" t="s">
        <v>12</v>
      </c>
      <c r="E357" s="21">
        <v>338</v>
      </c>
      <c r="F357" s="21">
        <v>341</v>
      </c>
      <c r="G357" s="21">
        <v>0</v>
      </c>
      <c r="H357" s="2">
        <f t="shared" ref="H357" si="1024">(IF(D357="SELL",E357-F357,IF(D357="BUY",F357-E357)))*C357</f>
        <v>4200</v>
      </c>
      <c r="I357" s="2">
        <v>0</v>
      </c>
      <c r="J357" s="2">
        <f t="shared" ref="J357" si="1025">(I357+H357)/C357</f>
        <v>3</v>
      </c>
      <c r="K357" s="3">
        <f t="shared" ref="K357" si="1026">J357*C357</f>
        <v>4200</v>
      </c>
    </row>
    <row r="358" spans="1:11" ht="15" customHeight="1">
      <c r="A358" s="14">
        <v>43943</v>
      </c>
      <c r="B358" s="11" t="s">
        <v>88</v>
      </c>
      <c r="C358" s="11">
        <v>400</v>
      </c>
      <c r="D358" s="11" t="s">
        <v>12</v>
      </c>
      <c r="E358" s="21">
        <v>1133</v>
      </c>
      <c r="F358" s="21">
        <v>1145</v>
      </c>
      <c r="G358" s="21">
        <v>1169</v>
      </c>
      <c r="H358" s="2">
        <f t="shared" ref="H358" si="1027">(IF(D358="SELL",E358-F358,IF(D358="BUY",F358-E358)))*C358</f>
        <v>4800</v>
      </c>
      <c r="I358" s="2">
        <f>C358*24</f>
        <v>9600</v>
      </c>
      <c r="J358" s="2">
        <f t="shared" ref="J358" si="1028">(I358+H358)/C358</f>
        <v>36</v>
      </c>
      <c r="K358" s="3">
        <f t="shared" ref="K358" si="1029">J358*C358</f>
        <v>14400</v>
      </c>
    </row>
    <row r="359" spans="1:11" ht="15" customHeight="1">
      <c r="A359" s="14">
        <v>43943</v>
      </c>
      <c r="B359" s="11" t="s">
        <v>49</v>
      </c>
      <c r="C359" s="11">
        <v>250</v>
      </c>
      <c r="D359" s="11" t="s">
        <v>12</v>
      </c>
      <c r="E359" s="21">
        <v>2105</v>
      </c>
      <c r="F359" s="21">
        <v>2125</v>
      </c>
      <c r="G359" s="21">
        <v>0</v>
      </c>
      <c r="H359" s="2">
        <f t="shared" ref="H359" si="1030">(IF(D359="SELL",E359-F359,IF(D359="BUY",F359-E359)))*C359</f>
        <v>5000</v>
      </c>
      <c r="I359" s="2">
        <v>0</v>
      </c>
      <c r="J359" s="2">
        <f t="shared" ref="J359" si="1031">(I359+H359)/C359</f>
        <v>20</v>
      </c>
      <c r="K359" s="3">
        <f t="shared" ref="K359" si="1032">J359*C359</f>
        <v>5000</v>
      </c>
    </row>
    <row r="360" spans="1:11" ht="15" customHeight="1">
      <c r="A360" s="14">
        <v>43942</v>
      </c>
      <c r="B360" s="11" t="s">
        <v>16</v>
      </c>
      <c r="C360" s="11">
        <v>1150</v>
      </c>
      <c r="D360" s="11" t="s">
        <v>12</v>
      </c>
      <c r="E360" s="21">
        <v>601</v>
      </c>
      <c r="F360" s="21">
        <v>607</v>
      </c>
      <c r="G360" s="21">
        <v>0</v>
      </c>
      <c r="H360" s="2">
        <f t="shared" ref="H360" si="1033">(IF(D360="SELL",E360-F360,IF(D360="BUY",F360-E360)))*C360</f>
        <v>6900</v>
      </c>
      <c r="I360" s="2">
        <v>0</v>
      </c>
      <c r="J360" s="2">
        <f t="shared" ref="J360" si="1034">(I360+H360)/C360</f>
        <v>6</v>
      </c>
      <c r="K360" s="3">
        <f t="shared" ref="K360" si="1035">J360*C360</f>
        <v>6900</v>
      </c>
    </row>
    <row r="361" spans="1:11" ht="15" customHeight="1">
      <c r="A361" s="14">
        <v>43942</v>
      </c>
      <c r="B361" s="11" t="s">
        <v>146</v>
      </c>
      <c r="C361" s="11">
        <v>2300</v>
      </c>
      <c r="D361" s="11" t="s">
        <v>12</v>
      </c>
      <c r="E361" s="21">
        <v>363</v>
      </c>
      <c r="F361" s="21">
        <v>366</v>
      </c>
      <c r="G361" s="21">
        <v>0</v>
      </c>
      <c r="H361" s="2">
        <f t="shared" ref="H361" si="1036">(IF(D361="SELL",E361-F361,IF(D361="BUY",F361-E361)))*C361</f>
        <v>6900</v>
      </c>
      <c r="I361" s="2">
        <v>0</v>
      </c>
      <c r="J361" s="2">
        <f t="shared" ref="J361" si="1037">(I361+H361)/C361</f>
        <v>3</v>
      </c>
      <c r="K361" s="3">
        <f t="shared" ref="K361" si="1038">J361*C361</f>
        <v>6900</v>
      </c>
    </row>
    <row r="362" spans="1:11" ht="15" customHeight="1">
      <c r="A362" s="14">
        <v>43941</v>
      </c>
      <c r="B362" s="11" t="s">
        <v>38</v>
      </c>
      <c r="C362" s="11">
        <v>2750</v>
      </c>
      <c r="D362" s="11" t="s">
        <v>12</v>
      </c>
      <c r="E362" s="21">
        <v>471</v>
      </c>
      <c r="F362" s="21">
        <v>473</v>
      </c>
      <c r="G362" s="21">
        <v>0</v>
      </c>
      <c r="H362" s="2">
        <f t="shared" ref="H362" si="1039">(IF(D362="SELL",E362-F362,IF(D362="BUY",F362-E362)))*C362</f>
        <v>5500</v>
      </c>
      <c r="I362" s="2">
        <v>0</v>
      </c>
      <c r="J362" s="2">
        <f t="shared" ref="J362" si="1040">(I362+H362)/C362</f>
        <v>2</v>
      </c>
      <c r="K362" s="3">
        <f t="shared" ref="K362" si="1041">J362*C362</f>
        <v>5500</v>
      </c>
    </row>
    <row r="363" spans="1:11" ht="15" customHeight="1">
      <c r="A363" s="14">
        <v>43941</v>
      </c>
      <c r="B363" s="11" t="s">
        <v>174</v>
      </c>
      <c r="C363" s="11">
        <v>1800</v>
      </c>
      <c r="D363" s="11" t="s">
        <v>12</v>
      </c>
      <c r="E363" s="21">
        <v>369.8</v>
      </c>
      <c r="F363" s="21">
        <v>372.5</v>
      </c>
      <c r="G363" s="21">
        <v>0</v>
      </c>
      <c r="H363" s="2">
        <f t="shared" ref="H363" si="1042">(IF(D363="SELL",E363-F363,IF(D363="BUY",F363-E363)))*C363</f>
        <v>4859.99999999998</v>
      </c>
      <c r="I363" s="2">
        <v>0</v>
      </c>
      <c r="J363" s="2">
        <f t="shared" ref="J363" si="1043">(I363+H363)/C363</f>
        <v>2.6999999999999891</v>
      </c>
      <c r="K363" s="3">
        <f t="shared" ref="K363" si="1044">J363*C363</f>
        <v>4859.99999999998</v>
      </c>
    </row>
    <row r="364" spans="1:11" ht="15" customHeight="1">
      <c r="A364" s="14">
        <v>43938</v>
      </c>
      <c r="B364" s="11" t="s">
        <v>292</v>
      </c>
      <c r="C364" s="11">
        <v>500</v>
      </c>
      <c r="D364" s="11" t="s">
        <v>13</v>
      </c>
      <c r="E364" s="21">
        <v>1390</v>
      </c>
      <c r="F364" s="21">
        <v>1375</v>
      </c>
      <c r="G364" s="21">
        <v>0</v>
      </c>
      <c r="H364" s="2">
        <f t="shared" ref="H364" si="1045">(IF(D364="SELL",E364-F364,IF(D364="BUY",F364-E364)))*C364</f>
        <v>7500</v>
      </c>
      <c r="I364" s="2">
        <v>0</v>
      </c>
      <c r="J364" s="2">
        <f t="shared" ref="J364" si="1046">(I364+H364)/C364</f>
        <v>15</v>
      </c>
      <c r="K364" s="3">
        <f t="shared" ref="K364" si="1047">J364*C364</f>
        <v>7500</v>
      </c>
    </row>
    <row r="365" spans="1:11" ht="15" customHeight="1">
      <c r="A365" s="14">
        <v>43938</v>
      </c>
      <c r="B365" s="11" t="s">
        <v>83</v>
      </c>
      <c r="C365" s="11">
        <v>1200</v>
      </c>
      <c r="D365" s="11" t="s">
        <v>13</v>
      </c>
      <c r="E365" s="21">
        <v>633</v>
      </c>
      <c r="F365" s="21">
        <v>629</v>
      </c>
      <c r="G365" s="21">
        <v>0</v>
      </c>
      <c r="H365" s="2">
        <f t="shared" ref="H365" si="1048">(IF(D365="SELL",E365-F365,IF(D365="BUY",F365-E365)))*C365</f>
        <v>4800</v>
      </c>
      <c r="I365" s="2">
        <v>0</v>
      </c>
      <c r="J365" s="2">
        <f t="shared" ref="J365" si="1049">(I365+H365)/C365</f>
        <v>4</v>
      </c>
      <c r="K365" s="3">
        <f t="shared" ref="K365" si="1050">J365*C365</f>
        <v>4800</v>
      </c>
    </row>
    <row r="366" spans="1:11" ht="15" customHeight="1">
      <c r="A366" s="14">
        <v>43937</v>
      </c>
      <c r="B366" s="11" t="s">
        <v>53</v>
      </c>
      <c r="C366" s="11">
        <v>500</v>
      </c>
      <c r="D366" s="11" t="s">
        <v>12</v>
      </c>
      <c r="E366" s="21">
        <v>1408</v>
      </c>
      <c r="F366" s="21">
        <v>1420</v>
      </c>
      <c r="G366" s="21">
        <v>0</v>
      </c>
      <c r="H366" s="2">
        <f t="shared" ref="H366" si="1051">(IF(D366="SELL",E366-F366,IF(D366="BUY",F366-E366)))*C366</f>
        <v>6000</v>
      </c>
      <c r="I366" s="2">
        <v>0</v>
      </c>
      <c r="J366" s="2">
        <f t="shared" ref="J366" si="1052">(I366+H366)/C366</f>
        <v>12</v>
      </c>
      <c r="K366" s="3">
        <f t="shared" ref="K366" si="1053">J366*C366</f>
        <v>6000</v>
      </c>
    </row>
    <row r="367" spans="1:11" ht="15" customHeight="1">
      <c r="A367" s="14">
        <v>43937</v>
      </c>
      <c r="B367" s="11" t="s">
        <v>18</v>
      </c>
      <c r="C367" s="11">
        <v>2500</v>
      </c>
      <c r="D367" s="11" t="s">
        <v>12</v>
      </c>
      <c r="E367" s="21">
        <v>270</v>
      </c>
      <c r="F367" s="21">
        <v>272</v>
      </c>
      <c r="G367" s="21">
        <v>0</v>
      </c>
      <c r="H367" s="2">
        <f t="shared" ref="H367" si="1054">(IF(D367="SELL",E367-F367,IF(D367="BUY",F367-E367)))*C367</f>
        <v>5000</v>
      </c>
      <c r="I367" s="2">
        <v>0</v>
      </c>
      <c r="J367" s="2">
        <f t="shared" ref="J367" si="1055">(I367+H367)/C367</f>
        <v>2</v>
      </c>
      <c r="K367" s="3">
        <f t="shared" ref="K367" si="1056">J367*C367</f>
        <v>5000</v>
      </c>
    </row>
    <row r="368" spans="1:11" ht="15" customHeight="1">
      <c r="A368" s="14">
        <v>43937</v>
      </c>
      <c r="B368" s="11" t="s">
        <v>332</v>
      </c>
      <c r="C368" s="11">
        <v>1500</v>
      </c>
      <c r="D368" s="11" t="s">
        <v>12</v>
      </c>
      <c r="E368" s="21">
        <v>330</v>
      </c>
      <c r="F368" s="21">
        <v>326</v>
      </c>
      <c r="G368" s="21">
        <v>0</v>
      </c>
      <c r="H368" s="2">
        <f t="shared" ref="H368" si="1057">(IF(D368="SELL",E368-F368,IF(D368="BUY",F368-E368)))*C368</f>
        <v>-6000</v>
      </c>
      <c r="I368" s="2">
        <v>0</v>
      </c>
      <c r="J368" s="2">
        <f t="shared" ref="J368" si="1058">(I368+H368)/C368</f>
        <v>-4</v>
      </c>
      <c r="K368" s="3">
        <f t="shared" ref="K368" si="1059">J368*C368</f>
        <v>-6000</v>
      </c>
    </row>
    <row r="369" spans="1:11" ht="15" customHeight="1">
      <c r="A369" s="14">
        <v>43936</v>
      </c>
      <c r="B369" s="11" t="s">
        <v>356</v>
      </c>
      <c r="C369" s="11">
        <v>1100</v>
      </c>
      <c r="D369" s="11" t="s">
        <v>12</v>
      </c>
      <c r="E369" s="21">
        <v>759</v>
      </c>
      <c r="F369" s="21">
        <v>764.75</v>
      </c>
      <c r="G369" s="21">
        <v>0</v>
      </c>
      <c r="H369" s="2">
        <f t="shared" ref="H369" si="1060">(IF(D369="SELL",E369-F369,IF(D369="BUY",F369-E369)))*C369</f>
        <v>6325</v>
      </c>
      <c r="I369" s="2">
        <v>0</v>
      </c>
      <c r="J369" s="2">
        <f t="shared" ref="J369" si="1061">(I369+H369)/C369</f>
        <v>5.75</v>
      </c>
      <c r="K369" s="3">
        <f t="shared" ref="K369" si="1062">J369*C369</f>
        <v>6325</v>
      </c>
    </row>
    <row r="370" spans="1:11" ht="15" customHeight="1">
      <c r="A370" s="14">
        <v>43936</v>
      </c>
      <c r="B370" s="11" t="s">
        <v>26</v>
      </c>
      <c r="C370" s="11">
        <v>100</v>
      </c>
      <c r="D370" s="11" t="s">
        <v>12</v>
      </c>
      <c r="E370" s="21">
        <v>5300</v>
      </c>
      <c r="F370" s="21">
        <v>5250</v>
      </c>
      <c r="G370" s="21">
        <v>0</v>
      </c>
      <c r="H370" s="2">
        <f t="shared" ref="H370" si="1063">(IF(D370="SELL",E370-F370,IF(D370="BUY",F370-E370)))*C370</f>
        <v>-5000</v>
      </c>
      <c r="I370" s="2">
        <v>0</v>
      </c>
      <c r="J370" s="2">
        <f t="shared" ref="J370" si="1064">(I370+H370)/C370</f>
        <v>-50</v>
      </c>
      <c r="K370" s="3">
        <f t="shared" ref="K370" si="1065">J370*C370</f>
        <v>-5000</v>
      </c>
    </row>
    <row r="371" spans="1:11" ht="15" customHeight="1">
      <c r="A371" s="14">
        <v>43934</v>
      </c>
      <c r="B371" s="11" t="s">
        <v>134</v>
      </c>
      <c r="C371" s="11">
        <v>375</v>
      </c>
      <c r="D371" s="11" t="s">
        <v>12</v>
      </c>
      <c r="E371" s="21">
        <v>840</v>
      </c>
      <c r="F371" s="21">
        <v>851</v>
      </c>
      <c r="G371" s="21">
        <v>870</v>
      </c>
      <c r="H371" s="2">
        <f t="shared" ref="H371" si="1066">(IF(D371="SELL",E371-F371,IF(D371="BUY",F371-E371)))*C371</f>
        <v>4125</v>
      </c>
      <c r="I371" s="2">
        <f>C371*19</f>
        <v>7125</v>
      </c>
      <c r="J371" s="2">
        <f t="shared" ref="J371" si="1067">(I371+H371)/C371</f>
        <v>30</v>
      </c>
      <c r="K371" s="3">
        <f t="shared" ref="K371" si="1068">J371*C371</f>
        <v>11250</v>
      </c>
    </row>
    <row r="372" spans="1:11" ht="15" customHeight="1">
      <c r="A372" s="14">
        <v>43930</v>
      </c>
      <c r="B372" s="11" t="s">
        <v>297</v>
      </c>
      <c r="C372" s="11">
        <v>500</v>
      </c>
      <c r="D372" s="11" t="s">
        <v>13</v>
      </c>
      <c r="E372" s="21">
        <v>2496</v>
      </c>
      <c r="F372" s="21">
        <v>2481</v>
      </c>
      <c r="G372" s="21">
        <v>2451</v>
      </c>
      <c r="H372" s="2">
        <f t="shared" ref="H372" si="1069">(IF(D372="SELL",E372-F372,IF(D372="BUY",F372-E372)))*C372</f>
        <v>7500</v>
      </c>
      <c r="I372" s="2">
        <f>C372*30</f>
        <v>15000</v>
      </c>
      <c r="J372" s="2">
        <f t="shared" ref="J372" si="1070">(I372+H372)/C372</f>
        <v>45</v>
      </c>
      <c r="K372" s="3">
        <f t="shared" ref="K372" si="1071">J372*C372</f>
        <v>22500</v>
      </c>
    </row>
    <row r="373" spans="1:11" ht="15" customHeight="1">
      <c r="A373" s="14">
        <v>43930</v>
      </c>
      <c r="B373" s="11" t="s">
        <v>174</v>
      </c>
      <c r="C373" s="11">
        <v>1800</v>
      </c>
      <c r="D373" s="11" t="s">
        <v>12</v>
      </c>
      <c r="E373" s="21">
        <v>351</v>
      </c>
      <c r="F373" s="21">
        <v>348</v>
      </c>
      <c r="G373" s="21">
        <v>0</v>
      </c>
      <c r="H373" s="2">
        <f t="shared" ref="H373" si="1072">(IF(D373="SELL",E373-F373,IF(D373="BUY",F373-E373)))*C373</f>
        <v>-5400</v>
      </c>
      <c r="I373" s="2">
        <v>0</v>
      </c>
      <c r="J373" s="2">
        <f t="shared" ref="J373" si="1073">(I373+H373)/C373</f>
        <v>-3</v>
      </c>
      <c r="K373" s="3">
        <f t="shared" ref="K373" si="1074">J373*C373</f>
        <v>-5400</v>
      </c>
    </row>
    <row r="374" spans="1:11" ht="15" customHeight="1">
      <c r="A374" s="14">
        <v>43930</v>
      </c>
      <c r="B374" s="11" t="s">
        <v>25</v>
      </c>
      <c r="C374" s="11">
        <v>1200</v>
      </c>
      <c r="D374" s="11" t="s">
        <v>13</v>
      </c>
      <c r="E374" s="21">
        <v>401</v>
      </c>
      <c r="F374" s="21">
        <v>406</v>
      </c>
      <c r="G374" s="21">
        <v>0</v>
      </c>
      <c r="H374" s="2">
        <f t="shared" ref="H374" si="1075">(IF(D374="SELL",E374-F374,IF(D374="BUY",F374-E374)))*C374</f>
        <v>-6000</v>
      </c>
      <c r="I374" s="2">
        <v>0</v>
      </c>
      <c r="J374" s="2">
        <f t="shared" ref="J374" si="1076">(I374+H374)/C374</f>
        <v>-5</v>
      </c>
      <c r="K374" s="3">
        <f t="shared" ref="K374" si="1077">J374*C374</f>
        <v>-6000</v>
      </c>
    </row>
    <row r="375" spans="1:11" ht="15" customHeight="1">
      <c r="A375" s="14">
        <v>43929</v>
      </c>
      <c r="B375" s="11" t="s">
        <v>25</v>
      </c>
      <c r="C375" s="11">
        <v>1200</v>
      </c>
      <c r="D375" s="11" t="s">
        <v>12</v>
      </c>
      <c r="E375" s="21">
        <v>405</v>
      </c>
      <c r="F375" s="21">
        <v>410</v>
      </c>
      <c r="G375" s="21">
        <v>425</v>
      </c>
      <c r="H375" s="2">
        <f t="shared" ref="H375" si="1078">(IF(D375="SELL",E375-F375,IF(D375="BUY",F375-E375)))*C375</f>
        <v>6000</v>
      </c>
      <c r="I375" s="2">
        <f>C375*15</f>
        <v>18000</v>
      </c>
      <c r="J375" s="2">
        <f t="shared" ref="J375" si="1079">(I375+H375)/C375</f>
        <v>20</v>
      </c>
      <c r="K375" s="3">
        <f t="shared" ref="K375" si="1080">J375*C375</f>
        <v>24000</v>
      </c>
    </row>
    <row r="376" spans="1:11" ht="15" customHeight="1">
      <c r="A376" s="14">
        <v>43929</v>
      </c>
      <c r="B376" s="11" t="s">
        <v>355</v>
      </c>
      <c r="C376" s="11">
        <v>700</v>
      </c>
      <c r="D376" s="11" t="s">
        <v>12</v>
      </c>
      <c r="E376" s="21">
        <v>721</v>
      </c>
      <c r="F376" s="21">
        <v>729.7</v>
      </c>
      <c r="G376" s="21">
        <v>0</v>
      </c>
      <c r="H376" s="2">
        <f t="shared" ref="H376" si="1081">(IF(D376="SELL",E376-F376,IF(D376="BUY",F376-E376)))*C376</f>
        <v>6090.0000000000318</v>
      </c>
      <c r="I376" s="2">
        <v>0</v>
      </c>
      <c r="J376" s="2">
        <f t="shared" ref="J376" si="1082">(I376+H376)/C376</f>
        <v>8.7000000000000455</v>
      </c>
      <c r="K376" s="3">
        <f t="shared" ref="K376" si="1083">J376*C376</f>
        <v>6090.0000000000318</v>
      </c>
    </row>
    <row r="377" spans="1:11" ht="15" customHeight="1">
      <c r="A377" s="14">
        <v>43928</v>
      </c>
      <c r="B377" s="11" t="s">
        <v>58</v>
      </c>
      <c r="C377" s="11">
        <v>1200</v>
      </c>
      <c r="D377" s="11" t="s">
        <v>12</v>
      </c>
      <c r="E377" s="21">
        <v>285</v>
      </c>
      <c r="F377" s="21">
        <v>288.5</v>
      </c>
      <c r="G377" s="21">
        <v>298</v>
      </c>
      <c r="H377" s="2">
        <f t="shared" ref="H377" si="1084">(IF(D377="SELL",E377-F377,IF(D377="BUY",F377-E377)))*C377</f>
        <v>4200</v>
      </c>
      <c r="I377" s="2">
        <f>C377*9.5</f>
        <v>11400</v>
      </c>
      <c r="J377" s="2">
        <f t="shared" ref="J377" si="1085">(I377+H377)/C377</f>
        <v>13</v>
      </c>
      <c r="K377" s="3">
        <f t="shared" ref="K377" si="1086">J377*C377</f>
        <v>15600</v>
      </c>
    </row>
    <row r="378" spans="1:11" ht="15" customHeight="1">
      <c r="A378" s="14">
        <v>43928</v>
      </c>
      <c r="B378" s="11" t="s">
        <v>45</v>
      </c>
      <c r="C378" s="11">
        <v>400</v>
      </c>
      <c r="D378" s="11" t="s">
        <v>12</v>
      </c>
      <c r="E378" s="21">
        <v>2055</v>
      </c>
      <c r="F378" s="21">
        <v>2070</v>
      </c>
      <c r="G378" s="21">
        <v>2100</v>
      </c>
      <c r="H378" s="2">
        <f t="shared" ref="H378" si="1087">(IF(D378="SELL",E378-F378,IF(D378="BUY",F378-E378)))*C378</f>
        <v>6000</v>
      </c>
      <c r="I378" s="2">
        <f>C378*30</f>
        <v>12000</v>
      </c>
      <c r="J378" s="2">
        <f t="shared" ref="J378" si="1088">(I378+H378)/C378</f>
        <v>45</v>
      </c>
      <c r="K378" s="3">
        <f t="shared" ref="K378" si="1089">J378*C378</f>
        <v>18000</v>
      </c>
    </row>
    <row r="379" spans="1:11" ht="15" customHeight="1">
      <c r="A379" s="14">
        <v>43928</v>
      </c>
      <c r="B379" s="11" t="s">
        <v>85</v>
      </c>
      <c r="C379" s="11">
        <v>250</v>
      </c>
      <c r="D379" s="11" t="s">
        <v>12</v>
      </c>
      <c r="E379" s="21">
        <v>3305</v>
      </c>
      <c r="F379" s="21">
        <v>3325</v>
      </c>
      <c r="G379" s="21">
        <v>3360</v>
      </c>
      <c r="H379" s="2">
        <f t="shared" ref="H379" si="1090">(IF(D379="SELL",E379-F379,IF(D379="BUY",F379-E379)))*C379</f>
        <v>5000</v>
      </c>
      <c r="I379" s="2">
        <f>C379*35</f>
        <v>8750</v>
      </c>
      <c r="J379" s="2">
        <f t="shared" ref="J379" si="1091">(I379+H379)/C379</f>
        <v>55</v>
      </c>
      <c r="K379" s="3">
        <f t="shared" ref="K379" si="1092">J379*C379</f>
        <v>13750</v>
      </c>
    </row>
    <row r="380" spans="1:11" ht="15" customHeight="1">
      <c r="A380" s="14">
        <v>43924</v>
      </c>
      <c r="B380" s="11" t="s">
        <v>38</v>
      </c>
      <c r="C380" s="11">
        <v>2750</v>
      </c>
      <c r="D380" s="11" t="s">
        <v>12</v>
      </c>
      <c r="E380" s="21">
        <v>393</v>
      </c>
      <c r="F380" s="21">
        <v>395</v>
      </c>
      <c r="G380" s="21">
        <v>400</v>
      </c>
      <c r="H380" s="2">
        <f t="shared" ref="H380" si="1093">(IF(D380="SELL",E380-F380,IF(D380="BUY",F380-E380)))*C380</f>
        <v>5500</v>
      </c>
      <c r="I380" s="2">
        <f>C380*5</f>
        <v>13750</v>
      </c>
      <c r="J380" s="2">
        <f t="shared" ref="J380" si="1094">(I380+H380)/C380</f>
        <v>7</v>
      </c>
      <c r="K380" s="3">
        <f t="shared" ref="K380" si="1095">J380*C380</f>
        <v>19250</v>
      </c>
    </row>
    <row r="381" spans="1:11" ht="15" customHeight="1">
      <c r="A381" s="14">
        <v>43924</v>
      </c>
      <c r="B381" s="11" t="s">
        <v>345</v>
      </c>
      <c r="C381" s="11">
        <v>1000</v>
      </c>
      <c r="D381" s="11" t="s">
        <v>12</v>
      </c>
      <c r="E381" s="21">
        <v>402</v>
      </c>
      <c r="F381" s="21">
        <v>407</v>
      </c>
      <c r="G381" s="21">
        <v>0</v>
      </c>
      <c r="H381" s="2">
        <f t="shared" ref="H381" si="1096">(IF(D381="SELL",E381-F381,IF(D381="BUY",F381-E381)))*C381</f>
        <v>5000</v>
      </c>
      <c r="I381" s="2">
        <v>0</v>
      </c>
      <c r="J381" s="2">
        <f t="shared" ref="J381" si="1097">(I381+H381)/C381</f>
        <v>5</v>
      </c>
      <c r="K381" s="3">
        <f t="shared" ref="K381" si="1098">J381*C381</f>
        <v>5000</v>
      </c>
    </row>
    <row r="382" spans="1:11" ht="15" customHeight="1">
      <c r="A382" s="14">
        <v>43922</v>
      </c>
      <c r="B382" s="11" t="s">
        <v>332</v>
      </c>
      <c r="C382" s="11">
        <v>1500</v>
      </c>
      <c r="D382" s="11" t="s">
        <v>12</v>
      </c>
      <c r="E382" s="21">
        <v>361.5</v>
      </c>
      <c r="F382" s="21">
        <v>365</v>
      </c>
      <c r="G382" s="21">
        <v>0</v>
      </c>
      <c r="H382" s="2">
        <f t="shared" ref="H382" si="1099">(IF(D382="SELL",E382-F382,IF(D382="BUY",F382-E382)))*C382</f>
        <v>5250</v>
      </c>
      <c r="I382" s="2">
        <v>0</v>
      </c>
      <c r="J382" s="2">
        <f t="shared" ref="J382" si="1100">(I382+H382)/C382</f>
        <v>3.5</v>
      </c>
      <c r="K382" s="3">
        <f t="shared" ref="K382" si="1101">J382*C382</f>
        <v>5250</v>
      </c>
    </row>
    <row r="383" spans="1:11" ht="15" customHeight="1">
      <c r="A383" s="14">
        <v>43922</v>
      </c>
      <c r="B383" s="11" t="s">
        <v>21</v>
      </c>
      <c r="C383" s="11">
        <v>1250</v>
      </c>
      <c r="D383" s="11" t="s">
        <v>13</v>
      </c>
      <c r="E383" s="21">
        <v>342</v>
      </c>
      <c r="F383" s="21">
        <v>339.4</v>
      </c>
      <c r="G383" s="21">
        <v>0</v>
      </c>
      <c r="H383" s="2">
        <f t="shared" ref="H383" si="1102">(IF(D383="SELL",E383-F383,IF(D383="BUY",F383-E383)))*C383</f>
        <v>3250.0000000000282</v>
      </c>
      <c r="I383" s="2">
        <v>0</v>
      </c>
      <c r="J383" s="2">
        <f t="shared" ref="J383" si="1103">(I383+H383)/C383</f>
        <v>2.6000000000000227</v>
      </c>
      <c r="K383" s="3">
        <f t="shared" ref="K383" si="1104">J383*C383</f>
        <v>3250.0000000000282</v>
      </c>
    </row>
    <row r="384" spans="1:11" ht="15" customHeight="1">
      <c r="A384" s="14">
        <v>43921</v>
      </c>
      <c r="B384" s="11" t="s">
        <v>346</v>
      </c>
      <c r="C384" s="11">
        <v>300</v>
      </c>
      <c r="D384" s="11" t="s">
        <v>12</v>
      </c>
      <c r="E384" s="21">
        <v>2240</v>
      </c>
      <c r="F384" s="21">
        <v>2254</v>
      </c>
      <c r="G384" s="21">
        <v>2280</v>
      </c>
      <c r="H384" s="2">
        <f t="shared" ref="H384" si="1105">(IF(D384="SELL",E384-F384,IF(D384="BUY",F384-E384)))*C384</f>
        <v>4200</v>
      </c>
      <c r="I384" s="2">
        <f>C384*26</f>
        <v>7800</v>
      </c>
      <c r="J384" s="2">
        <f t="shared" ref="J384" si="1106">(I384+H384)/C384</f>
        <v>40</v>
      </c>
      <c r="K384" s="3">
        <f t="shared" ref="K384" si="1107">J384*C384</f>
        <v>12000</v>
      </c>
    </row>
    <row r="385" spans="1:11" ht="15" customHeight="1">
      <c r="A385" s="14">
        <v>43921</v>
      </c>
      <c r="B385" s="11" t="s">
        <v>251</v>
      </c>
      <c r="C385" s="11">
        <v>600</v>
      </c>
      <c r="D385" s="11" t="s">
        <v>12</v>
      </c>
      <c r="E385" s="21">
        <v>1647</v>
      </c>
      <c r="F385" s="21">
        <v>1660</v>
      </c>
      <c r="G385" s="21">
        <v>1680</v>
      </c>
      <c r="H385" s="2">
        <f t="shared" ref="H385" si="1108">(IF(D385="SELL",E385-F385,IF(D385="BUY",F385-E385)))*C385</f>
        <v>7800</v>
      </c>
      <c r="I385" s="2">
        <f>C385*20</f>
        <v>12000</v>
      </c>
      <c r="J385" s="2">
        <f t="shared" ref="J385" si="1109">(I385+H385)/C385</f>
        <v>33</v>
      </c>
      <c r="K385" s="3">
        <f t="shared" ref="K385" si="1110">J385*C385</f>
        <v>19800</v>
      </c>
    </row>
    <row r="386" spans="1:11" ht="15" customHeight="1">
      <c r="A386" s="14">
        <v>43921</v>
      </c>
      <c r="B386" s="11" t="s">
        <v>25</v>
      </c>
      <c r="C386" s="11">
        <v>1200</v>
      </c>
      <c r="D386" s="11" t="s">
        <v>12</v>
      </c>
      <c r="E386" s="21">
        <v>385</v>
      </c>
      <c r="F386" s="21">
        <v>380</v>
      </c>
      <c r="G386" s="21">
        <v>0</v>
      </c>
      <c r="H386" s="2">
        <f t="shared" ref="H386" si="1111">(IF(D386="SELL",E386-F386,IF(D386="BUY",F386-E386)))*C386</f>
        <v>-6000</v>
      </c>
      <c r="I386" s="2">
        <v>0</v>
      </c>
      <c r="J386" s="2">
        <f t="shared" ref="J386" si="1112">(I386+H386)/C386</f>
        <v>-5</v>
      </c>
      <c r="K386" s="3">
        <f t="shared" ref="K386" si="1113">J386*C386</f>
        <v>-6000</v>
      </c>
    </row>
    <row r="387" spans="1:11" ht="15" customHeight="1">
      <c r="A387" s="14">
        <v>43920</v>
      </c>
      <c r="B387" s="11" t="s">
        <v>17</v>
      </c>
      <c r="C387" s="11">
        <v>500</v>
      </c>
      <c r="D387" s="11" t="s">
        <v>12</v>
      </c>
      <c r="E387" s="21">
        <v>1058</v>
      </c>
      <c r="F387" s="21">
        <v>1070</v>
      </c>
      <c r="G387" s="21">
        <v>0</v>
      </c>
      <c r="H387" s="2">
        <f t="shared" ref="H387" si="1114">(IF(D387="SELL",E387-F387,IF(D387="BUY",F387-E387)))*C387</f>
        <v>6000</v>
      </c>
      <c r="I387" s="2">
        <v>0</v>
      </c>
      <c r="J387" s="2">
        <f t="shared" ref="J387" si="1115">(I387+H387)/C387</f>
        <v>12</v>
      </c>
      <c r="K387" s="3">
        <f t="shared" ref="K387" si="1116">J387*C387</f>
        <v>6000</v>
      </c>
    </row>
    <row r="388" spans="1:11" ht="15" customHeight="1">
      <c r="A388" s="14">
        <v>43917</v>
      </c>
      <c r="B388" s="11" t="s">
        <v>356</v>
      </c>
      <c r="C388" s="11">
        <v>1100</v>
      </c>
      <c r="D388" s="11" t="s">
        <v>12</v>
      </c>
      <c r="E388" s="21">
        <v>720</v>
      </c>
      <c r="F388" s="21">
        <v>728</v>
      </c>
      <c r="G388" s="21">
        <v>0</v>
      </c>
      <c r="H388" s="2">
        <f t="shared" ref="H388" si="1117">(IF(D388="SELL",E388-F388,IF(D388="BUY",F388-E388)))*C388</f>
        <v>8800</v>
      </c>
      <c r="I388" s="2">
        <v>0</v>
      </c>
      <c r="J388" s="2">
        <f t="shared" ref="J388" si="1118">(I388+H388)/C388</f>
        <v>8</v>
      </c>
      <c r="K388" s="3">
        <f t="shared" ref="K388" si="1119">J388*C388</f>
        <v>8800</v>
      </c>
    </row>
    <row r="389" spans="1:11" ht="15" customHeight="1">
      <c r="A389" s="14">
        <v>43917</v>
      </c>
      <c r="B389" s="11" t="s">
        <v>366</v>
      </c>
      <c r="C389" s="11">
        <v>600</v>
      </c>
      <c r="D389" s="11" t="s">
        <v>13</v>
      </c>
      <c r="E389" s="21">
        <v>815</v>
      </c>
      <c r="F389" s="21">
        <v>825</v>
      </c>
      <c r="G389" s="21">
        <v>0</v>
      </c>
      <c r="H389" s="2">
        <f t="shared" ref="H389" si="1120">(IF(D389="SELL",E389-F389,IF(D389="BUY",F389-E389)))*C389</f>
        <v>-6000</v>
      </c>
      <c r="I389" s="2">
        <v>0</v>
      </c>
      <c r="J389" s="2">
        <f t="shared" ref="J389" si="1121">(I389+H389)/C389</f>
        <v>-10</v>
      </c>
      <c r="K389" s="3">
        <f t="shared" ref="K389" si="1122">J389*C389</f>
        <v>-6000</v>
      </c>
    </row>
    <row r="390" spans="1:11" ht="15" customHeight="1">
      <c r="A390" s="14">
        <v>43916</v>
      </c>
      <c r="B390" s="11" t="s">
        <v>345</v>
      </c>
      <c r="C390" s="11">
        <v>1000</v>
      </c>
      <c r="D390" s="11" t="s">
        <v>12</v>
      </c>
      <c r="E390" s="21">
        <v>349</v>
      </c>
      <c r="F390" s="21">
        <v>353</v>
      </c>
      <c r="G390" s="21">
        <v>363.8</v>
      </c>
      <c r="H390" s="2">
        <f t="shared" ref="H390" si="1123">(IF(D390="SELL",E390-F390,IF(D390="BUY",F390-E390)))*C390</f>
        <v>4000</v>
      </c>
      <c r="I390" s="2">
        <f>C390*10.8</f>
        <v>10800</v>
      </c>
      <c r="J390" s="2">
        <f t="shared" ref="J390" si="1124">(I390+H390)/C390</f>
        <v>14.8</v>
      </c>
      <c r="K390" s="3">
        <f t="shared" ref="K390" si="1125">J390*C390</f>
        <v>14800</v>
      </c>
    </row>
    <row r="391" spans="1:11" ht="15" customHeight="1">
      <c r="A391" s="14">
        <v>43916</v>
      </c>
      <c r="B391" s="11" t="s">
        <v>51</v>
      </c>
      <c r="C391" s="11">
        <v>900</v>
      </c>
      <c r="D391" s="11" t="s">
        <v>12</v>
      </c>
      <c r="E391" s="21">
        <v>316</v>
      </c>
      <c r="F391" s="21">
        <v>310</v>
      </c>
      <c r="G391" s="21">
        <v>0</v>
      </c>
      <c r="H391" s="2">
        <f t="shared" ref="H391" si="1126">(IF(D391="SELL",E391-F391,IF(D391="BUY",F391-E391)))*C391</f>
        <v>-5400</v>
      </c>
      <c r="I391" s="2">
        <v>0</v>
      </c>
      <c r="J391" s="2">
        <f t="shared" ref="J391" si="1127">(I391+H391)/C391</f>
        <v>-6</v>
      </c>
      <c r="K391" s="3">
        <f t="shared" ref="K391" si="1128">J391*C391</f>
        <v>-5400</v>
      </c>
    </row>
    <row r="392" spans="1:11" ht="15" customHeight="1">
      <c r="A392" s="14">
        <v>43915</v>
      </c>
      <c r="B392" s="11" t="s">
        <v>25</v>
      </c>
      <c r="C392" s="11">
        <v>1200</v>
      </c>
      <c r="D392" s="11" t="s">
        <v>12</v>
      </c>
      <c r="E392" s="21">
        <v>318.5</v>
      </c>
      <c r="F392" s="21">
        <v>323</v>
      </c>
      <c r="G392" s="21">
        <v>335</v>
      </c>
      <c r="H392" s="2">
        <f t="shared" ref="H392" si="1129">(IF(D392="SELL",E392-F392,IF(D392="BUY",F392-E392)))*C392</f>
        <v>5400</v>
      </c>
      <c r="I392" s="2">
        <f>C392*12</f>
        <v>14400</v>
      </c>
      <c r="J392" s="2">
        <f t="shared" ref="J392" si="1130">(I392+H392)/C392</f>
        <v>16.5</v>
      </c>
      <c r="K392" s="3">
        <f t="shared" ref="K392" si="1131">J392*C392</f>
        <v>19800</v>
      </c>
    </row>
    <row r="393" spans="1:11" ht="15" customHeight="1">
      <c r="A393" s="14">
        <v>43915</v>
      </c>
      <c r="B393" s="11" t="s">
        <v>21</v>
      </c>
      <c r="C393" s="11">
        <v>1250</v>
      </c>
      <c r="D393" s="11" t="s">
        <v>12</v>
      </c>
      <c r="E393" s="21">
        <v>336</v>
      </c>
      <c r="F393" s="21">
        <v>340</v>
      </c>
      <c r="G393" s="21">
        <v>350</v>
      </c>
      <c r="H393" s="2">
        <f t="shared" ref="H393" si="1132">(IF(D393="SELL",E393-F393,IF(D393="BUY",F393-E393)))*C393</f>
        <v>5000</v>
      </c>
      <c r="I393" s="2">
        <f>C393*10</f>
        <v>12500</v>
      </c>
      <c r="J393" s="2">
        <f t="shared" ref="J393" si="1133">(I393+H393)/C393</f>
        <v>14</v>
      </c>
      <c r="K393" s="3">
        <f t="shared" ref="K393" si="1134">J393*C393</f>
        <v>17500</v>
      </c>
    </row>
    <row r="394" spans="1:11" ht="15" customHeight="1">
      <c r="A394" s="14">
        <v>43914</v>
      </c>
      <c r="B394" s="11" t="s">
        <v>372</v>
      </c>
      <c r="C394" s="11">
        <v>3000</v>
      </c>
      <c r="D394" s="11" t="s">
        <v>12</v>
      </c>
      <c r="E394" s="21">
        <v>268</v>
      </c>
      <c r="F394" s="21">
        <v>270</v>
      </c>
      <c r="G394" s="21">
        <v>274.45</v>
      </c>
      <c r="H394" s="2">
        <f t="shared" ref="H394" si="1135">(IF(D394="SELL",E394-F394,IF(D394="BUY",F394-E394)))*C394</f>
        <v>6000</v>
      </c>
      <c r="I394" s="2">
        <f>C394*4.45</f>
        <v>13350</v>
      </c>
      <c r="J394" s="2">
        <f t="shared" ref="J394" si="1136">(I394+H394)/C394</f>
        <v>6.45</v>
      </c>
      <c r="K394" s="3">
        <f t="shared" ref="K394" si="1137">J394*C394</f>
        <v>19350</v>
      </c>
    </row>
    <row r="395" spans="1:11" ht="15" customHeight="1">
      <c r="A395" s="14">
        <v>43914</v>
      </c>
      <c r="B395" s="11" t="s">
        <v>28</v>
      </c>
      <c r="C395" s="11">
        <v>3000</v>
      </c>
      <c r="D395" s="11" t="s">
        <v>13</v>
      </c>
      <c r="E395" s="21">
        <v>175.5</v>
      </c>
      <c r="F395" s="21">
        <v>173.5</v>
      </c>
      <c r="G395" s="21">
        <v>0</v>
      </c>
      <c r="H395" s="2">
        <f t="shared" ref="H395" si="1138">(IF(D395="SELL",E395-F395,IF(D395="BUY",F395-E395)))*C395</f>
        <v>6000</v>
      </c>
      <c r="I395" s="2">
        <v>0</v>
      </c>
      <c r="J395" s="2">
        <f t="shared" ref="J395" si="1139">(I395+H395)/C395</f>
        <v>2</v>
      </c>
      <c r="K395" s="3">
        <f t="shared" ref="K395" si="1140">J395*C395</f>
        <v>6000</v>
      </c>
    </row>
    <row r="396" spans="1:11" ht="15" customHeight="1">
      <c r="A396" s="14">
        <v>43913</v>
      </c>
      <c r="B396" s="11" t="s">
        <v>336</v>
      </c>
      <c r="C396" s="11">
        <v>1500</v>
      </c>
      <c r="D396" s="11" t="s">
        <v>13</v>
      </c>
      <c r="E396" s="21">
        <v>536</v>
      </c>
      <c r="F396" s="21">
        <v>533</v>
      </c>
      <c r="G396" s="21">
        <v>520</v>
      </c>
      <c r="H396" s="2">
        <f t="shared" ref="H396" si="1141">(IF(D396="SELL",E396-F396,IF(D396="BUY",F396-E396)))*C396</f>
        <v>4500</v>
      </c>
      <c r="I396" s="2">
        <f>C396*13</f>
        <v>19500</v>
      </c>
      <c r="J396" s="2">
        <f t="shared" ref="J396" si="1142">(I396+H396)/C396</f>
        <v>16</v>
      </c>
      <c r="K396" s="3">
        <f t="shared" ref="K396" si="1143">J396*C396</f>
        <v>24000</v>
      </c>
    </row>
    <row r="397" spans="1:11" ht="15" customHeight="1">
      <c r="A397" s="14">
        <v>43913</v>
      </c>
      <c r="B397" s="11" t="s">
        <v>278</v>
      </c>
      <c r="C397" s="11">
        <v>2300</v>
      </c>
      <c r="D397" s="11" t="s">
        <v>13</v>
      </c>
      <c r="E397" s="21">
        <v>155.5</v>
      </c>
      <c r="F397" s="21">
        <v>153</v>
      </c>
      <c r="G397" s="21">
        <v>145</v>
      </c>
      <c r="H397" s="2">
        <f t="shared" ref="H397" si="1144">(IF(D397="SELL",E397-F397,IF(D397="BUY",F397-E397)))*C397</f>
        <v>5750</v>
      </c>
      <c r="I397" s="2">
        <f>C397*8</f>
        <v>18400</v>
      </c>
      <c r="J397" s="2">
        <f t="shared" ref="J397" si="1145">(I397+H397)/C397</f>
        <v>10.5</v>
      </c>
      <c r="K397" s="3">
        <f t="shared" ref="K397" si="1146">J397*C397</f>
        <v>24150</v>
      </c>
    </row>
    <row r="398" spans="1:11" ht="15" customHeight="1">
      <c r="A398" s="14">
        <v>43910</v>
      </c>
      <c r="B398" s="11" t="s">
        <v>371</v>
      </c>
      <c r="C398" s="11">
        <v>3200</v>
      </c>
      <c r="D398" s="11" t="s">
        <v>12</v>
      </c>
      <c r="E398" s="21">
        <v>170</v>
      </c>
      <c r="F398" s="21">
        <v>172</v>
      </c>
      <c r="G398" s="21">
        <v>178</v>
      </c>
      <c r="H398" s="2">
        <f t="shared" ref="H398" si="1147">(IF(D398="SELL",E398-F398,IF(D398="BUY",F398-E398)))*C398</f>
        <v>6400</v>
      </c>
      <c r="I398" s="2">
        <f>C398*6</f>
        <v>19200</v>
      </c>
      <c r="J398" s="2">
        <f t="shared" ref="J398" si="1148">(I398+H398)/C398</f>
        <v>8</v>
      </c>
      <c r="K398" s="3">
        <f t="shared" ref="K398" si="1149">J398*C398</f>
        <v>25600</v>
      </c>
    </row>
    <row r="399" spans="1:11" ht="15" customHeight="1">
      <c r="A399" s="14">
        <v>43910</v>
      </c>
      <c r="B399" s="11" t="s">
        <v>45</v>
      </c>
      <c r="C399" s="11">
        <v>400</v>
      </c>
      <c r="D399" s="11" t="s">
        <v>12</v>
      </c>
      <c r="E399" s="21">
        <v>1935</v>
      </c>
      <c r="F399" s="21">
        <v>1950</v>
      </c>
      <c r="G399" s="21">
        <v>1990</v>
      </c>
      <c r="H399" s="2">
        <f t="shared" ref="H399" si="1150">(IF(D399="SELL",E399-F399,IF(D399="BUY",F399-E399)))*C399</f>
        <v>6000</v>
      </c>
      <c r="I399" s="2">
        <f>C399*40</f>
        <v>16000</v>
      </c>
      <c r="J399" s="2">
        <f t="shared" ref="J399" si="1151">(I399+H399)/C399</f>
        <v>55</v>
      </c>
      <c r="K399" s="3">
        <f t="shared" ref="K399" si="1152">J399*C399</f>
        <v>22000</v>
      </c>
    </row>
    <row r="400" spans="1:11" ht="15" customHeight="1">
      <c r="A400" s="14">
        <v>43909</v>
      </c>
      <c r="B400" s="11" t="s">
        <v>365</v>
      </c>
      <c r="C400" s="11">
        <v>700</v>
      </c>
      <c r="D400" s="11" t="s">
        <v>12</v>
      </c>
      <c r="E400" s="21">
        <v>1121</v>
      </c>
      <c r="F400" s="21">
        <v>1130</v>
      </c>
      <c r="G400" s="21">
        <v>0</v>
      </c>
      <c r="H400" s="2">
        <f t="shared" ref="H400" si="1153">(IF(D400="SELL",E400-F400,IF(D400="BUY",F400-E400)))*C400</f>
        <v>6300</v>
      </c>
      <c r="I400" s="2">
        <v>0</v>
      </c>
      <c r="J400" s="2">
        <f t="shared" ref="J400" si="1154">(I400+H400)/C400</f>
        <v>9</v>
      </c>
      <c r="K400" s="3">
        <f t="shared" ref="K400" si="1155">J400*C400</f>
        <v>6300</v>
      </c>
    </row>
    <row r="401" spans="1:11" ht="15.75">
      <c r="A401" s="14">
        <v>43909</v>
      </c>
      <c r="B401" s="11" t="s">
        <v>370</v>
      </c>
      <c r="C401" s="11">
        <v>1300</v>
      </c>
      <c r="D401" s="11" t="s">
        <v>13</v>
      </c>
      <c r="E401" s="21">
        <v>305</v>
      </c>
      <c r="F401" s="21">
        <v>301.60000000000002</v>
      </c>
      <c r="G401" s="21">
        <v>0</v>
      </c>
      <c r="H401" s="2">
        <f t="shared" ref="H401" si="1156">(IF(D401="SELL",E401-F401,IF(D401="BUY",F401-E401)))*C401</f>
        <v>4419.9999999999709</v>
      </c>
      <c r="I401" s="2">
        <v>0</v>
      </c>
      <c r="J401" s="2">
        <f t="shared" ref="J401" si="1157">(I401+H401)/C401</f>
        <v>3.3999999999999777</v>
      </c>
      <c r="K401" s="3">
        <f t="shared" ref="K401" si="1158">J401*C401</f>
        <v>4419.9999999999709</v>
      </c>
    </row>
    <row r="402" spans="1:11" ht="15.75">
      <c r="A402" s="14">
        <v>43908</v>
      </c>
      <c r="B402" s="11" t="s">
        <v>369</v>
      </c>
      <c r="C402" s="11">
        <v>1200</v>
      </c>
      <c r="D402" s="11" t="s">
        <v>13</v>
      </c>
      <c r="E402" s="21">
        <v>216</v>
      </c>
      <c r="F402" s="21">
        <v>210</v>
      </c>
      <c r="G402" s="21">
        <v>205</v>
      </c>
      <c r="H402" s="2">
        <f t="shared" ref="H402" si="1159">(IF(D402="SELL",E402-F402,IF(D402="BUY",F402-E402)))*C402</f>
        <v>7200</v>
      </c>
      <c r="I402" s="2">
        <f>C402*5</f>
        <v>6000</v>
      </c>
      <c r="J402" s="2">
        <f t="shared" ref="J402" si="1160">(I402+H402)/C402</f>
        <v>11</v>
      </c>
      <c r="K402" s="3">
        <f t="shared" ref="K402" si="1161">J402*C402</f>
        <v>13200</v>
      </c>
    </row>
    <row r="403" spans="1:11" ht="15.75">
      <c r="A403" s="14">
        <v>43908</v>
      </c>
      <c r="B403" s="11" t="s">
        <v>86</v>
      </c>
      <c r="C403" s="11">
        <v>2000</v>
      </c>
      <c r="D403" s="11" t="s">
        <v>13</v>
      </c>
      <c r="E403" s="21">
        <v>190</v>
      </c>
      <c r="F403" s="21">
        <v>192.5</v>
      </c>
      <c r="G403" s="21">
        <v>0</v>
      </c>
      <c r="H403" s="2">
        <f t="shared" ref="H403" si="1162">(IF(D403="SELL",E403-F403,IF(D403="BUY",F403-E403)))*C403</f>
        <v>-5000</v>
      </c>
      <c r="I403" s="2">
        <v>0</v>
      </c>
      <c r="J403" s="2">
        <f t="shared" ref="J403" si="1163">(I403+H403)/C403</f>
        <v>-2.5</v>
      </c>
      <c r="K403" s="3">
        <f t="shared" ref="K403" si="1164">J403*C403</f>
        <v>-5000</v>
      </c>
    </row>
    <row r="404" spans="1:11" ht="15.75">
      <c r="A404" s="14">
        <v>43907</v>
      </c>
      <c r="B404" s="11" t="s">
        <v>56</v>
      </c>
      <c r="C404" s="11">
        <v>600</v>
      </c>
      <c r="D404" s="11" t="s">
        <v>13</v>
      </c>
      <c r="E404" s="21">
        <v>364</v>
      </c>
      <c r="F404" s="21">
        <v>355</v>
      </c>
      <c r="G404" s="21">
        <v>330</v>
      </c>
      <c r="H404" s="2">
        <f t="shared" ref="H404" si="1165">(IF(D404="SELL",E404-F404,IF(D404="BUY",F404-E404)))*C404</f>
        <v>5400</v>
      </c>
      <c r="I404" s="2">
        <f>C404*30</f>
        <v>18000</v>
      </c>
      <c r="J404" s="2">
        <f t="shared" ref="J404" si="1166">(I404+H404)/C404</f>
        <v>39</v>
      </c>
      <c r="K404" s="3">
        <f t="shared" ref="K404" si="1167">J404*C404</f>
        <v>23400</v>
      </c>
    </row>
    <row r="405" spans="1:11" ht="15.75">
      <c r="A405" s="14">
        <v>43907</v>
      </c>
      <c r="B405" s="11" t="s">
        <v>368</v>
      </c>
      <c r="C405" s="11">
        <v>2700</v>
      </c>
      <c r="D405" s="11" t="s">
        <v>13</v>
      </c>
      <c r="E405" s="21">
        <v>288</v>
      </c>
      <c r="F405" s="21">
        <v>286</v>
      </c>
      <c r="G405" s="21">
        <v>283</v>
      </c>
      <c r="H405" s="2">
        <f t="shared" ref="H405" si="1168">(IF(D405="SELL",E405-F405,IF(D405="BUY",F405-E405)))*C405</f>
        <v>5400</v>
      </c>
      <c r="I405" s="2">
        <f>C405*3</f>
        <v>8100</v>
      </c>
      <c r="J405" s="2">
        <f t="shared" ref="J405" si="1169">(I405+H405)/C405</f>
        <v>5</v>
      </c>
      <c r="K405" s="3">
        <f t="shared" ref="K405" si="1170">J405*C405</f>
        <v>13500</v>
      </c>
    </row>
    <row r="406" spans="1:11" ht="15.75">
      <c r="A406" s="14">
        <v>43907</v>
      </c>
      <c r="B406" s="11" t="s">
        <v>345</v>
      </c>
      <c r="C406" s="11">
        <v>1000</v>
      </c>
      <c r="D406" s="11" t="s">
        <v>12</v>
      </c>
      <c r="E406" s="21">
        <v>434</v>
      </c>
      <c r="F406" s="21">
        <v>439</v>
      </c>
      <c r="G406" s="21">
        <v>0</v>
      </c>
      <c r="H406" s="2">
        <f t="shared" ref="H406" si="1171">(IF(D406="SELL",E406-F406,IF(D406="BUY",F406-E406)))*C406</f>
        <v>5000</v>
      </c>
      <c r="I406" s="2">
        <v>0</v>
      </c>
      <c r="J406" s="2">
        <f t="shared" ref="J406" si="1172">(I406+H406)/C406</f>
        <v>5</v>
      </c>
      <c r="K406" s="3">
        <f t="shared" ref="K406" si="1173">J406*C406</f>
        <v>5000</v>
      </c>
    </row>
    <row r="407" spans="1:11" ht="15.75">
      <c r="A407" s="14">
        <v>43906</v>
      </c>
      <c r="B407" s="11" t="s">
        <v>345</v>
      </c>
      <c r="C407" s="11">
        <v>1000</v>
      </c>
      <c r="D407" s="11" t="s">
        <v>12</v>
      </c>
      <c r="E407" s="21">
        <v>431</v>
      </c>
      <c r="F407" s="21">
        <v>435</v>
      </c>
      <c r="G407" s="21">
        <v>0</v>
      </c>
      <c r="H407" s="2">
        <f t="shared" ref="H407" si="1174">(IF(D407="SELL",E407-F407,IF(D407="BUY",F407-E407)))*C407</f>
        <v>4000</v>
      </c>
      <c r="I407" s="2">
        <v>0</v>
      </c>
      <c r="J407" s="2">
        <f t="shared" ref="J407" si="1175">(I407+H407)/C407</f>
        <v>4</v>
      </c>
      <c r="K407" s="3">
        <f t="shared" ref="K407" si="1176">J407*C407</f>
        <v>4000</v>
      </c>
    </row>
    <row r="408" spans="1:11" ht="15.75">
      <c r="A408" s="14">
        <v>43906</v>
      </c>
      <c r="B408" s="11" t="s">
        <v>355</v>
      </c>
      <c r="C408" s="11">
        <v>700</v>
      </c>
      <c r="D408" s="11" t="s">
        <v>12</v>
      </c>
      <c r="E408" s="21">
        <v>617</v>
      </c>
      <c r="F408" s="21">
        <v>623</v>
      </c>
      <c r="G408" s="21">
        <v>0</v>
      </c>
      <c r="H408" s="2">
        <f t="shared" ref="H408" si="1177">(IF(D408="SELL",E408-F408,IF(D408="BUY",F408-E408)))*C408</f>
        <v>4200</v>
      </c>
      <c r="I408" s="2">
        <v>0</v>
      </c>
      <c r="J408" s="2">
        <f t="shared" ref="J408" si="1178">(I408+H408)/C408</f>
        <v>6</v>
      </c>
      <c r="K408" s="3">
        <f t="shared" ref="K408" si="1179">J408*C408</f>
        <v>4200</v>
      </c>
    </row>
    <row r="409" spans="1:11" ht="15.75">
      <c r="A409" s="14">
        <v>43903</v>
      </c>
      <c r="B409" s="11" t="s">
        <v>367</v>
      </c>
      <c r="C409" s="11">
        <v>1563</v>
      </c>
      <c r="D409" s="11" t="s">
        <v>12</v>
      </c>
      <c r="E409" s="21">
        <v>382.5</v>
      </c>
      <c r="F409" s="21">
        <v>387</v>
      </c>
      <c r="G409" s="21">
        <v>398</v>
      </c>
      <c r="H409" s="2">
        <f t="shared" ref="H409" si="1180">(IF(D409="SELL",E409-F409,IF(D409="BUY",F409-E409)))*C409</f>
        <v>7033.5</v>
      </c>
      <c r="I409" s="2">
        <f>C409*11</f>
        <v>17193</v>
      </c>
      <c r="J409" s="2">
        <f t="shared" ref="J409" si="1181">(I409+H409)/C409</f>
        <v>15.5</v>
      </c>
      <c r="K409" s="3">
        <f t="shared" ref="K409" si="1182">J409*C409</f>
        <v>24226.5</v>
      </c>
    </row>
    <row r="410" spans="1:11" ht="15.75">
      <c r="A410" s="14">
        <v>43903</v>
      </c>
      <c r="B410" s="11" t="s">
        <v>338</v>
      </c>
      <c r="C410" s="11">
        <v>2500</v>
      </c>
      <c r="D410" s="11" t="s">
        <v>12</v>
      </c>
      <c r="E410" s="21">
        <v>240</v>
      </c>
      <c r="F410" s="21">
        <v>242</v>
      </c>
      <c r="G410" s="21">
        <v>0</v>
      </c>
      <c r="H410" s="2">
        <f t="shared" ref="H410" si="1183">(IF(D410="SELL",E410-F410,IF(D410="BUY",F410-E410)))*C410</f>
        <v>5000</v>
      </c>
      <c r="I410" s="2">
        <v>0</v>
      </c>
      <c r="J410" s="2">
        <f t="shared" ref="J410" si="1184">(I410+H410)/C410</f>
        <v>2</v>
      </c>
      <c r="K410" s="3">
        <f t="shared" ref="K410" si="1185">J410*C410</f>
        <v>5000</v>
      </c>
    </row>
    <row r="411" spans="1:11" ht="15.75">
      <c r="A411" s="14">
        <v>43903</v>
      </c>
      <c r="B411" s="11" t="s">
        <v>217</v>
      </c>
      <c r="C411" s="11">
        <v>1000</v>
      </c>
      <c r="D411" s="11" t="s">
        <v>12</v>
      </c>
      <c r="E411" s="21">
        <v>615</v>
      </c>
      <c r="F411" s="21">
        <v>610</v>
      </c>
      <c r="G411" s="21">
        <v>0</v>
      </c>
      <c r="H411" s="2">
        <f t="shared" ref="H411" si="1186">(IF(D411="SELL",E411-F411,IF(D411="BUY",F411-E411)))*C411</f>
        <v>-5000</v>
      </c>
      <c r="I411" s="2">
        <v>0</v>
      </c>
      <c r="J411" s="2">
        <f t="shared" ref="J411" si="1187">(I411+H411)/C411</f>
        <v>-5</v>
      </c>
      <c r="K411" s="3">
        <f t="shared" ref="K411" si="1188">J411*C411</f>
        <v>-5000</v>
      </c>
    </row>
    <row r="412" spans="1:11" ht="15.75">
      <c r="A412" s="14">
        <v>43902</v>
      </c>
      <c r="B412" s="11" t="s">
        <v>52</v>
      </c>
      <c r="C412" s="11">
        <v>600</v>
      </c>
      <c r="D412" s="11" t="s">
        <v>13</v>
      </c>
      <c r="E412" s="21">
        <v>845</v>
      </c>
      <c r="F412" s="21">
        <v>820</v>
      </c>
      <c r="G412" s="21">
        <v>800</v>
      </c>
      <c r="H412" s="2">
        <f t="shared" ref="H412" si="1189">(IF(D412="SELL",E412-F412,IF(D412="BUY",F412-E412)))*C412</f>
        <v>15000</v>
      </c>
      <c r="I412" s="2">
        <f>C412*20</f>
        <v>12000</v>
      </c>
      <c r="J412" s="2">
        <f t="shared" ref="J412" si="1190">(I412+H412)/C412</f>
        <v>45</v>
      </c>
      <c r="K412" s="3">
        <f t="shared" ref="K412" si="1191">J412*C412</f>
        <v>27000</v>
      </c>
    </row>
    <row r="413" spans="1:11" ht="15.75">
      <c r="A413" s="14">
        <v>43902</v>
      </c>
      <c r="B413" s="11" t="s">
        <v>52</v>
      </c>
      <c r="C413" s="11">
        <v>600</v>
      </c>
      <c r="D413" s="11" t="s">
        <v>13</v>
      </c>
      <c r="E413" s="21">
        <v>893</v>
      </c>
      <c r="F413" s="21">
        <v>885</v>
      </c>
      <c r="G413" s="21">
        <v>860</v>
      </c>
      <c r="H413" s="2">
        <f t="shared" ref="H413" si="1192">(IF(D413="SELL",E413-F413,IF(D413="BUY",F413-E413)))*C413</f>
        <v>4800</v>
      </c>
      <c r="I413" s="2">
        <f>C413*25</f>
        <v>15000</v>
      </c>
      <c r="J413" s="2">
        <f t="shared" ref="J413" si="1193">(I413+H413)/C413</f>
        <v>33</v>
      </c>
      <c r="K413" s="3">
        <f t="shared" ref="K413" si="1194">J413*C413</f>
        <v>19800</v>
      </c>
    </row>
    <row r="414" spans="1:11" ht="15.75">
      <c r="A414" s="14">
        <v>43902</v>
      </c>
      <c r="B414" s="11" t="s">
        <v>366</v>
      </c>
      <c r="C414" s="11">
        <v>600</v>
      </c>
      <c r="D414" s="11" t="s">
        <v>13</v>
      </c>
      <c r="E414" s="21">
        <v>932</v>
      </c>
      <c r="F414" s="21">
        <v>921</v>
      </c>
      <c r="G414" s="21">
        <v>904.2</v>
      </c>
      <c r="H414" s="2">
        <f t="shared" ref="H414" si="1195">(IF(D414="SELL",E414-F414,IF(D414="BUY",F414-E414)))*C414</f>
        <v>6600</v>
      </c>
      <c r="I414" s="2">
        <f>C414*16.8</f>
        <v>10080</v>
      </c>
      <c r="J414" s="2">
        <f t="shared" ref="J414" si="1196">(I414+H414)/C414</f>
        <v>27.8</v>
      </c>
      <c r="K414" s="3">
        <f t="shared" ref="K414" si="1197">J414*C414</f>
        <v>16680</v>
      </c>
    </row>
    <row r="415" spans="1:11" ht="15.75">
      <c r="A415" s="14">
        <v>43901</v>
      </c>
      <c r="B415" s="11" t="s">
        <v>308</v>
      </c>
      <c r="C415" s="11">
        <v>5334</v>
      </c>
      <c r="D415" s="11" t="s">
        <v>13</v>
      </c>
      <c r="E415" s="21">
        <v>94</v>
      </c>
      <c r="F415" s="21">
        <v>93</v>
      </c>
      <c r="G415" s="21">
        <v>90.05</v>
      </c>
      <c r="H415" s="2">
        <f t="shared" ref="H415" si="1198">(IF(D415="SELL",E415-F415,IF(D415="BUY",F415-E415)))*C415</f>
        <v>5334</v>
      </c>
      <c r="I415" s="2">
        <f>C415*2.95</f>
        <v>15735.300000000001</v>
      </c>
      <c r="J415" s="2">
        <f t="shared" ref="J415" si="1199">(I415+H415)/C415</f>
        <v>3.9500000000000006</v>
      </c>
      <c r="K415" s="3">
        <f t="shared" ref="K415" si="1200">J415*C415</f>
        <v>21069.300000000003</v>
      </c>
    </row>
    <row r="416" spans="1:11" ht="15.75">
      <c r="A416" s="14">
        <v>43899</v>
      </c>
      <c r="B416" s="11" t="s">
        <v>80</v>
      </c>
      <c r="C416" s="11">
        <v>1000</v>
      </c>
      <c r="D416" s="11" t="s">
        <v>13</v>
      </c>
      <c r="E416" s="21">
        <v>646</v>
      </c>
      <c r="F416" s="21">
        <v>650</v>
      </c>
      <c r="G416" s="21">
        <v>0</v>
      </c>
      <c r="H416" s="2">
        <f t="shared" ref="H416" si="1201">(IF(D416="SELL",E416-F416,IF(D416="BUY",F416-E416)))*C416</f>
        <v>-4000</v>
      </c>
      <c r="I416" s="2">
        <v>0</v>
      </c>
      <c r="J416" s="2">
        <f t="shared" ref="J416" si="1202">(I416+H416)/C416</f>
        <v>-4</v>
      </c>
      <c r="K416" s="3">
        <f t="shared" ref="K416" si="1203">J416*C416</f>
        <v>-4000</v>
      </c>
    </row>
    <row r="417" spans="1:11" ht="15.75">
      <c r="A417" s="14">
        <v>43896</v>
      </c>
      <c r="B417" s="11" t="s">
        <v>99</v>
      </c>
      <c r="C417" s="11">
        <v>250</v>
      </c>
      <c r="D417" s="11" t="s">
        <v>12</v>
      </c>
      <c r="E417" s="21">
        <v>2067</v>
      </c>
      <c r="F417" s="21">
        <v>2079</v>
      </c>
      <c r="G417" s="21">
        <v>0</v>
      </c>
      <c r="H417" s="2">
        <f t="shared" ref="H417" si="1204">(IF(D417="SELL",E417-F417,IF(D417="BUY",F417-E417)))*C417</f>
        <v>3000</v>
      </c>
      <c r="I417" s="2">
        <v>0</v>
      </c>
      <c r="J417" s="2">
        <f t="shared" ref="J417" si="1205">(I417+H417)/C417</f>
        <v>12</v>
      </c>
      <c r="K417" s="3">
        <f t="shared" ref="K417" si="1206">J417*C417</f>
        <v>3000</v>
      </c>
    </row>
    <row r="418" spans="1:11" ht="15.75">
      <c r="A418" s="14">
        <v>43896</v>
      </c>
      <c r="B418" s="11" t="s">
        <v>16</v>
      </c>
      <c r="C418" s="11">
        <v>1150</v>
      </c>
      <c r="D418" s="11" t="s">
        <v>12</v>
      </c>
      <c r="E418" s="21">
        <v>434</v>
      </c>
      <c r="F418" s="21">
        <v>437</v>
      </c>
      <c r="G418" s="21">
        <v>0</v>
      </c>
      <c r="H418" s="2">
        <f t="shared" ref="H418" si="1207">(IF(D418="SELL",E418-F418,IF(D418="BUY",F418-E418)))*C418</f>
        <v>3450</v>
      </c>
      <c r="I418" s="2">
        <v>0</v>
      </c>
      <c r="J418" s="2">
        <f t="shared" ref="J418" si="1208">(I418+H418)/C418</f>
        <v>3</v>
      </c>
      <c r="K418" s="3">
        <f t="shared" ref="K418" si="1209">J418*C418</f>
        <v>3450</v>
      </c>
    </row>
    <row r="419" spans="1:11" ht="15.75">
      <c r="A419" s="14">
        <v>43896</v>
      </c>
      <c r="B419" s="11" t="s">
        <v>366</v>
      </c>
      <c r="C419" s="11">
        <v>600</v>
      </c>
      <c r="D419" s="11" t="s">
        <v>12</v>
      </c>
      <c r="E419" s="21">
        <v>1000</v>
      </c>
      <c r="F419" s="21">
        <v>1002.75</v>
      </c>
      <c r="G419" s="21">
        <v>0</v>
      </c>
      <c r="H419" s="2">
        <f t="shared" ref="H419" si="1210">(IF(D419="SELL",E419-F419,IF(D419="BUY",F419-E419)))*C419</f>
        <v>1650</v>
      </c>
      <c r="I419" s="2">
        <v>0</v>
      </c>
      <c r="J419" s="2">
        <f t="shared" ref="J419" si="1211">(I419+H419)/C419</f>
        <v>2.75</v>
      </c>
      <c r="K419" s="3">
        <f t="shared" ref="K419" si="1212">J419*C419</f>
        <v>1650</v>
      </c>
    </row>
    <row r="420" spans="1:11" ht="15.75">
      <c r="A420" s="14">
        <v>43895</v>
      </c>
      <c r="B420" s="11" t="s">
        <v>365</v>
      </c>
      <c r="C420" s="11">
        <v>700</v>
      </c>
      <c r="D420" s="11" t="s">
        <v>12</v>
      </c>
      <c r="E420" s="21">
        <v>1333</v>
      </c>
      <c r="F420" s="21">
        <v>1344</v>
      </c>
      <c r="G420" s="21">
        <v>0</v>
      </c>
      <c r="H420" s="2">
        <f t="shared" ref="H420" si="1213">(IF(D420="SELL",E420-F420,IF(D420="BUY",F420-E420)))*C420</f>
        <v>7700</v>
      </c>
      <c r="I420" s="2">
        <v>0</v>
      </c>
      <c r="J420" s="2">
        <f t="shared" ref="J420" si="1214">(I420+H420)/C420</f>
        <v>11</v>
      </c>
      <c r="K420" s="3">
        <f t="shared" ref="K420" si="1215">J420*C420</f>
        <v>7700</v>
      </c>
    </row>
    <row r="421" spans="1:11" ht="15.75">
      <c r="A421" s="14">
        <v>43894</v>
      </c>
      <c r="B421" s="11" t="s">
        <v>142</v>
      </c>
      <c r="C421" s="11">
        <v>550</v>
      </c>
      <c r="D421" s="11" t="s">
        <v>13</v>
      </c>
      <c r="E421" s="21">
        <v>1593</v>
      </c>
      <c r="F421" s="21">
        <v>1580</v>
      </c>
      <c r="G421" s="21">
        <v>1570</v>
      </c>
      <c r="H421" s="2">
        <f t="shared" ref="H421" si="1216">(IF(D421="SELL",E421-F421,IF(D421="BUY",F421-E421)))*C421</f>
        <v>7150</v>
      </c>
      <c r="I421" s="2">
        <f>C421*10</f>
        <v>5500</v>
      </c>
      <c r="J421" s="2">
        <f t="shared" ref="J421" si="1217">(I421+H421)/C421</f>
        <v>23</v>
      </c>
      <c r="K421" s="3">
        <f t="shared" ref="K421" si="1218">J421*C421</f>
        <v>12650</v>
      </c>
    </row>
    <row r="422" spans="1:11" ht="15.75">
      <c r="A422" s="14">
        <v>43894</v>
      </c>
      <c r="B422" s="11" t="s">
        <v>297</v>
      </c>
      <c r="C422" s="11">
        <v>500</v>
      </c>
      <c r="D422" s="11" t="s">
        <v>12</v>
      </c>
      <c r="E422" s="21">
        <v>2174</v>
      </c>
      <c r="F422" s="21">
        <v>2185</v>
      </c>
      <c r="G422" s="21">
        <v>2196.75</v>
      </c>
      <c r="H422" s="2">
        <f t="shared" ref="H422" si="1219">(IF(D422="SELL",E422-F422,IF(D422="BUY",F422-E422)))*C422</f>
        <v>5500</v>
      </c>
      <c r="I422" s="2">
        <f>C422*11.75</f>
        <v>5875</v>
      </c>
      <c r="J422" s="2">
        <f t="shared" ref="J422" si="1220">(I422+H422)/C422</f>
        <v>22.75</v>
      </c>
      <c r="K422" s="3">
        <f t="shared" ref="K422" si="1221">J422*C422</f>
        <v>11375</v>
      </c>
    </row>
    <row r="423" spans="1:11" ht="15.75">
      <c r="A423" s="14">
        <v>43893</v>
      </c>
      <c r="B423" s="11" t="s">
        <v>364</v>
      </c>
      <c r="C423" s="11">
        <v>200</v>
      </c>
      <c r="D423" s="11" t="s">
        <v>12</v>
      </c>
      <c r="E423" s="21">
        <v>2803</v>
      </c>
      <c r="F423" s="21">
        <v>2815</v>
      </c>
      <c r="G423" s="21">
        <v>0</v>
      </c>
      <c r="H423" s="2">
        <f t="shared" ref="H423" si="1222">(IF(D423="SELL",E423-F423,IF(D423="BUY",F423-E423)))*C423</f>
        <v>2400</v>
      </c>
      <c r="I423" s="2">
        <v>0</v>
      </c>
      <c r="J423" s="2">
        <f t="shared" ref="J423" si="1223">(I423+H423)/C423</f>
        <v>12</v>
      </c>
      <c r="K423" s="3">
        <f t="shared" ref="K423" si="1224">J423*C423</f>
        <v>2400</v>
      </c>
    </row>
    <row r="424" spans="1:11" ht="15.75">
      <c r="A424" s="14">
        <v>43893</v>
      </c>
      <c r="B424" s="11" t="s">
        <v>142</v>
      </c>
      <c r="C424" s="11">
        <v>550</v>
      </c>
      <c r="D424" s="11" t="s">
        <v>13</v>
      </c>
      <c r="E424" s="21">
        <v>1600</v>
      </c>
      <c r="F424" s="21">
        <v>1610</v>
      </c>
      <c r="G424" s="21">
        <v>0</v>
      </c>
      <c r="H424" s="2">
        <f t="shared" ref="H424" si="1225">(IF(D424="SELL",E424-F424,IF(D424="BUY",F424-E424)))*C424</f>
        <v>-5500</v>
      </c>
      <c r="I424" s="2">
        <v>0</v>
      </c>
      <c r="J424" s="2">
        <f t="shared" ref="J424" si="1226">(I424+H424)/C424</f>
        <v>-10</v>
      </c>
      <c r="K424" s="3">
        <f t="shared" ref="K424" si="1227">J424*C424</f>
        <v>-5500</v>
      </c>
    </row>
    <row r="425" spans="1:11" ht="15.75">
      <c r="A425" s="14">
        <v>43892</v>
      </c>
      <c r="B425" s="11" t="s">
        <v>63</v>
      </c>
      <c r="C425" s="11">
        <v>3399</v>
      </c>
      <c r="D425" s="11" t="s">
        <v>13</v>
      </c>
      <c r="E425" s="21">
        <v>102.8</v>
      </c>
      <c r="F425" s="21">
        <v>101.8</v>
      </c>
      <c r="G425" s="21">
        <v>98</v>
      </c>
      <c r="H425" s="2">
        <f t="shared" ref="H425" si="1228">(IF(D425="SELL",E425-F425,IF(D425="BUY",F425-E425)))*C425</f>
        <v>3399</v>
      </c>
      <c r="I425" s="2">
        <f>C425*3.8</f>
        <v>12916.199999999999</v>
      </c>
      <c r="J425" s="2">
        <f t="shared" ref="J425" si="1229">(I425+H425)/C425</f>
        <v>4.8</v>
      </c>
      <c r="K425" s="3">
        <f t="shared" ref="K425" si="1230">J425*C425</f>
        <v>16315.199999999999</v>
      </c>
    </row>
    <row r="426" spans="1:11" ht="15.75">
      <c r="A426" s="14">
        <v>43892</v>
      </c>
      <c r="B426" s="11" t="s">
        <v>232</v>
      </c>
      <c r="C426" s="11">
        <v>800</v>
      </c>
      <c r="D426" s="11" t="s">
        <v>12</v>
      </c>
      <c r="E426" s="21">
        <v>950</v>
      </c>
      <c r="F426" s="21">
        <v>955</v>
      </c>
      <c r="G426" s="21">
        <v>0</v>
      </c>
      <c r="H426" s="2">
        <f t="shared" ref="H426" si="1231">(IF(D426="SELL",E426-F426,IF(D426="BUY",F426-E426)))*C426</f>
        <v>4000</v>
      </c>
      <c r="I426" s="2">
        <v>0</v>
      </c>
      <c r="J426" s="2">
        <f t="shared" ref="J426" si="1232">(I426+H426)/C426</f>
        <v>5</v>
      </c>
      <c r="K426" s="3">
        <f t="shared" ref="K426" si="1233">J426*C426</f>
        <v>4000</v>
      </c>
    </row>
    <row r="427" spans="1:11" ht="15.75">
      <c r="A427" s="14">
        <v>43889</v>
      </c>
      <c r="B427" s="11" t="s">
        <v>63</v>
      </c>
      <c r="C427" s="11">
        <v>3399</v>
      </c>
      <c r="D427" s="11" t="s">
        <v>13</v>
      </c>
      <c r="E427" s="21">
        <v>105</v>
      </c>
      <c r="F427" s="21">
        <v>104</v>
      </c>
      <c r="G427" s="21">
        <v>0</v>
      </c>
      <c r="H427" s="2">
        <f t="shared" ref="H427" si="1234">(IF(D427="SELL",E427-F427,IF(D427="BUY",F427-E427)))*C427</f>
        <v>3399</v>
      </c>
      <c r="I427" s="2">
        <v>0</v>
      </c>
      <c r="J427" s="2">
        <f t="shared" ref="J427" si="1235">(I427+H427)/C427</f>
        <v>1</v>
      </c>
      <c r="K427" s="3">
        <f t="shared" ref="K427" si="1236">J427*C427</f>
        <v>3399</v>
      </c>
    </row>
    <row r="428" spans="1:11" ht="15.75">
      <c r="A428" s="14">
        <v>43889</v>
      </c>
      <c r="B428" s="11" t="s">
        <v>363</v>
      </c>
      <c r="C428" s="11">
        <v>900</v>
      </c>
      <c r="D428" s="11" t="s">
        <v>13</v>
      </c>
      <c r="E428" s="21">
        <v>545</v>
      </c>
      <c r="F428" s="21">
        <v>551</v>
      </c>
      <c r="G428" s="21">
        <v>0</v>
      </c>
      <c r="H428" s="2">
        <f t="shared" ref="H428:H429" si="1237">(IF(D428="SELL",E428-F428,IF(D428="BUY",F428-E428)))*C428</f>
        <v>-5400</v>
      </c>
      <c r="I428" s="2">
        <v>0</v>
      </c>
      <c r="J428" s="2">
        <f t="shared" ref="J428:J429" si="1238">(I428+H428)/C428</f>
        <v>-6</v>
      </c>
      <c r="K428" s="3">
        <f t="shared" ref="K428:K429" si="1239">J428*C428</f>
        <v>-5400</v>
      </c>
    </row>
    <row r="429" spans="1:11" ht="15.75">
      <c r="A429" s="14">
        <v>43888</v>
      </c>
      <c r="B429" s="11" t="s">
        <v>51</v>
      </c>
      <c r="C429" s="11">
        <v>900</v>
      </c>
      <c r="D429" s="11" t="s">
        <v>13</v>
      </c>
      <c r="E429" s="21">
        <v>552</v>
      </c>
      <c r="F429" s="21">
        <v>547</v>
      </c>
      <c r="G429" s="21">
        <v>538</v>
      </c>
      <c r="H429" s="2">
        <f t="shared" si="1237"/>
        <v>4500</v>
      </c>
      <c r="I429" s="2">
        <f>C429*9</f>
        <v>8100</v>
      </c>
      <c r="J429" s="2">
        <f t="shared" si="1238"/>
        <v>14</v>
      </c>
      <c r="K429" s="3">
        <f t="shared" si="1239"/>
        <v>12600</v>
      </c>
    </row>
    <row r="430" spans="1:11" ht="15.75">
      <c r="A430" s="14">
        <v>43888</v>
      </c>
      <c r="B430" s="11" t="s">
        <v>323</v>
      </c>
      <c r="C430" s="11">
        <v>309</v>
      </c>
      <c r="D430" s="11" t="s">
        <v>13</v>
      </c>
      <c r="E430" s="21">
        <v>1415</v>
      </c>
      <c r="F430" s="21">
        <v>1402</v>
      </c>
      <c r="G430" s="21">
        <v>1380</v>
      </c>
      <c r="H430" s="2">
        <f t="shared" ref="H430" si="1240">(IF(D430="SELL",E430-F430,IF(D430="BUY",F430-E430)))*C430</f>
        <v>4017</v>
      </c>
      <c r="I430" s="2">
        <f>C430*22</f>
        <v>6798</v>
      </c>
      <c r="J430" s="2">
        <f t="shared" ref="J430" si="1241">(I430+H430)/C430</f>
        <v>35</v>
      </c>
      <c r="K430" s="3">
        <f t="shared" ref="K430" si="1242">J430*C430</f>
        <v>10815</v>
      </c>
    </row>
    <row r="431" spans="1:11" ht="15.75">
      <c r="A431" s="14">
        <v>43888</v>
      </c>
      <c r="B431" s="11" t="s">
        <v>314</v>
      </c>
      <c r="C431" s="11">
        <v>9000</v>
      </c>
      <c r="D431" s="11" t="s">
        <v>13</v>
      </c>
      <c r="E431" s="21">
        <v>47.5</v>
      </c>
      <c r="F431" s="21">
        <v>48</v>
      </c>
      <c r="G431" s="21">
        <v>0</v>
      </c>
      <c r="H431" s="2">
        <f t="shared" ref="H431" si="1243">(IF(D431="SELL",E431-F431,IF(D431="BUY",F431-E431)))*C431</f>
        <v>-4500</v>
      </c>
      <c r="I431" s="2">
        <v>0</v>
      </c>
      <c r="J431" s="2">
        <f t="shared" ref="J431" si="1244">(I431+H431)/C431</f>
        <v>-0.5</v>
      </c>
      <c r="K431" s="3">
        <f t="shared" ref="K431" si="1245">J431*C431</f>
        <v>-4500</v>
      </c>
    </row>
    <row r="432" spans="1:11" ht="15.75">
      <c r="A432" s="14">
        <v>43887</v>
      </c>
      <c r="B432" s="11" t="s">
        <v>362</v>
      </c>
      <c r="C432" s="11">
        <v>2900</v>
      </c>
      <c r="D432" s="11" t="s">
        <v>13</v>
      </c>
      <c r="E432" s="21">
        <v>169</v>
      </c>
      <c r="F432" s="21">
        <v>170.5</v>
      </c>
      <c r="G432" s="21">
        <v>0</v>
      </c>
      <c r="H432" s="2">
        <f t="shared" ref="H432" si="1246">(IF(D432="SELL",E432-F432,IF(D432="BUY",F432-E432)))*C432</f>
        <v>-4350</v>
      </c>
      <c r="I432" s="2">
        <v>0</v>
      </c>
      <c r="J432" s="2">
        <f t="shared" ref="J432" si="1247">(I432+H432)/C432</f>
        <v>-1.5</v>
      </c>
      <c r="K432" s="3">
        <f t="shared" ref="K432" si="1248">J432*C432</f>
        <v>-4350</v>
      </c>
    </row>
    <row r="433" spans="1:11" ht="15.75">
      <c r="A433" s="14">
        <v>43887</v>
      </c>
      <c r="B433" s="11" t="s">
        <v>57</v>
      </c>
      <c r="C433" s="11">
        <v>250</v>
      </c>
      <c r="D433" s="11" t="s">
        <v>12</v>
      </c>
      <c r="E433" s="21">
        <v>4158</v>
      </c>
      <c r="F433" s="21">
        <v>4135</v>
      </c>
      <c r="G433" s="21">
        <v>0</v>
      </c>
      <c r="H433" s="2">
        <f t="shared" ref="H433" si="1249">(IF(D433="SELL",E433-F433,IF(D433="BUY",F433-E433)))*C433</f>
        <v>-5750</v>
      </c>
      <c r="I433" s="2">
        <v>0</v>
      </c>
      <c r="J433" s="2">
        <f t="shared" ref="J433" si="1250">(I433+H433)/C433</f>
        <v>-23</v>
      </c>
      <c r="K433" s="3">
        <f t="shared" ref="K433" si="1251">J433*C433</f>
        <v>-5750</v>
      </c>
    </row>
    <row r="434" spans="1:11" ht="15.75">
      <c r="A434" s="14">
        <v>43886</v>
      </c>
      <c r="B434" s="11" t="s">
        <v>361</v>
      </c>
      <c r="C434" s="11">
        <v>8000</v>
      </c>
      <c r="D434" s="11" t="s">
        <v>13</v>
      </c>
      <c r="E434" s="21">
        <v>81.5</v>
      </c>
      <c r="F434" s="21">
        <v>81</v>
      </c>
      <c r="G434" s="21">
        <v>80</v>
      </c>
      <c r="H434" s="2">
        <f t="shared" ref="H434" si="1252">(IF(D434="SELL",E434-F434,IF(D434="BUY",F434-E434)))*C434</f>
        <v>4000</v>
      </c>
      <c r="I434" s="2">
        <f>C434*1</f>
        <v>8000</v>
      </c>
      <c r="J434" s="2">
        <f t="shared" ref="J434" si="1253">(I434+H434)/C434</f>
        <v>1.5</v>
      </c>
      <c r="K434" s="3">
        <f t="shared" ref="K434" si="1254">J434*C434</f>
        <v>12000</v>
      </c>
    </row>
    <row r="435" spans="1:11" ht="15.75">
      <c r="A435" s="14">
        <v>43886</v>
      </c>
      <c r="B435" s="11" t="s">
        <v>313</v>
      </c>
      <c r="C435" s="11">
        <v>9000</v>
      </c>
      <c r="D435" s="11" t="s">
        <v>13</v>
      </c>
      <c r="E435" s="21">
        <v>40.5</v>
      </c>
      <c r="F435" s="21">
        <v>40.4</v>
      </c>
      <c r="G435" s="21">
        <v>0</v>
      </c>
      <c r="H435" s="2">
        <f t="shared" ref="H435" si="1255">(IF(D435="SELL",E435-F435,IF(D435="BUY",F435-E435)))*C435</f>
        <v>900.00000000001273</v>
      </c>
      <c r="I435" s="2">
        <v>0</v>
      </c>
      <c r="J435" s="2">
        <f t="shared" ref="J435" si="1256">(I435+H435)/C435</f>
        <v>0.10000000000000142</v>
      </c>
      <c r="K435" s="3">
        <f t="shared" ref="K435" si="1257">J435*C435</f>
        <v>900.00000000001273</v>
      </c>
    </row>
    <row r="436" spans="1:11" ht="15.75">
      <c r="A436" s="14">
        <v>43886</v>
      </c>
      <c r="B436" s="11" t="s">
        <v>312</v>
      </c>
      <c r="C436" s="11">
        <v>300</v>
      </c>
      <c r="D436" s="11" t="s">
        <v>13</v>
      </c>
      <c r="E436" s="21">
        <v>1345</v>
      </c>
      <c r="F436" s="21">
        <v>1360</v>
      </c>
      <c r="G436" s="21">
        <v>0</v>
      </c>
      <c r="H436" s="2">
        <f t="shared" ref="H436" si="1258">(IF(D436="SELL",E436-F436,IF(D436="BUY",F436-E436)))*C436</f>
        <v>-4500</v>
      </c>
      <c r="I436" s="2">
        <v>0</v>
      </c>
      <c r="J436" s="2">
        <f t="shared" ref="J436" si="1259">(I436+H436)/C436</f>
        <v>-15</v>
      </c>
      <c r="K436" s="3">
        <f t="shared" ref="K436" si="1260">J436*C436</f>
        <v>-4500</v>
      </c>
    </row>
    <row r="437" spans="1:11" ht="15.75">
      <c r="A437" s="14">
        <v>43885</v>
      </c>
      <c r="B437" s="11" t="s">
        <v>326</v>
      </c>
      <c r="C437" s="11">
        <v>1851</v>
      </c>
      <c r="D437" s="11" t="s">
        <v>13</v>
      </c>
      <c r="E437" s="21">
        <v>535</v>
      </c>
      <c r="F437" s="21">
        <v>532.1</v>
      </c>
      <c r="G437" s="21">
        <v>527.65</v>
      </c>
      <c r="H437" s="2">
        <f t="shared" ref="H437" si="1261">(IF(D437="SELL",E437-F437,IF(D437="BUY",F437-E437)))*C437</f>
        <v>5367.8999999999578</v>
      </c>
      <c r="I437" s="2">
        <f>C437*4.45</f>
        <v>8236.9500000000007</v>
      </c>
      <c r="J437" s="2">
        <f t="shared" ref="J437" si="1262">(I437+H437)/C437</f>
        <v>7.3499999999999774</v>
      </c>
      <c r="K437" s="3">
        <f t="shared" ref="K437" si="1263">J437*C437</f>
        <v>13604.849999999959</v>
      </c>
    </row>
    <row r="438" spans="1:11" ht="15.75">
      <c r="A438" s="14">
        <v>43881</v>
      </c>
      <c r="B438" s="11" t="s">
        <v>52</v>
      </c>
      <c r="C438" s="11">
        <v>600</v>
      </c>
      <c r="D438" s="11" t="s">
        <v>12</v>
      </c>
      <c r="E438" s="21">
        <v>1282</v>
      </c>
      <c r="F438" s="21">
        <v>1289.9000000000001</v>
      </c>
      <c r="G438" s="21">
        <v>1310</v>
      </c>
      <c r="H438" s="2">
        <f t="shared" ref="H438" si="1264">(IF(D438="SELL",E438-F438,IF(D438="BUY",F438-E438)))*C438</f>
        <v>4740.0000000000546</v>
      </c>
      <c r="I438" s="2">
        <f>C438*20.1</f>
        <v>12060</v>
      </c>
      <c r="J438" s="2">
        <f t="shared" ref="J438" si="1265">(I438+H438)/C438</f>
        <v>28.000000000000092</v>
      </c>
      <c r="K438" s="3">
        <f t="shared" ref="K438" si="1266">J438*C438</f>
        <v>16800.000000000055</v>
      </c>
    </row>
    <row r="439" spans="1:11" ht="15.75">
      <c r="A439" s="14">
        <v>43880</v>
      </c>
      <c r="B439" s="11" t="s">
        <v>312</v>
      </c>
      <c r="C439" s="11">
        <v>300</v>
      </c>
      <c r="D439" s="11" t="s">
        <v>12</v>
      </c>
      <c r="E439" s="21">
        <v>1482</v>
      </c>
      <c r="F439" s="21">
        <v>1496</v>
      </c>
      <c r="G439" s="21">
        <v>0</v>
      </c>
      <c r="H439" s="2">
        <f t="shared" ref="H439" si="1267">(IF(D439="SELL",E439-F439,IF(D439="BUY",F439-E439)))*C439</f>
        <v>4200</v>
      </c>
      <c r="I439" s="2">
        <v>0</v>
      </c>
      <c r="J439" s="2">
        <f t="shared" ref="J439" si="1268">(I439+H439)/C439</f>
        <v>14</v>
      </c>
      <c r="K439" s="3">
        <f t="shared" ref="K439" si="1269">J439*C439</f>
        <v>4200</v>
      </c>
    </row>
    <row r="440" spans="1:11" ht="15.75">
      <c r="A440" s="14">
        <v>43879</v>
      </c>
      <c r="B440" s="11" t="s">
        <v>313</v>
      </c>
      <c r="C440" s="11">
        <v>9000</v>
      </c>
      <c r="D440" s="11" t="s">
        <v>13</v>
      </c>
      <c r="E440" s="21">
        <v>40</v>
      </c>
      <c r="F440" s="21">
        <v>39.549999999999997</v>
      </c>
      <c r="G440" s="21">
        <v>38</v>
      </c>
      <c r="H440" s="2">
        <f t="shared" ref="H440" si="1270">(IF(D440="SELL",E440-F440,IF(D440="BUY",F440-E440)))*C440</f>
        <v>4050.0000000000255</v>
      </c>
      <c r="I440" s="2">
        <f>C440*1.45</f>
        <v>13050</v>
      </c>
      <c r="J440" s="2">
        <f t="shared" ref="J440" si="1271">(I440+H440)/C440</f>
        <v>1.9000000000000028</v>
      </c>
      <c r="K440" s="3">
        <f t="shared" ref="K440" si="1272">J440*C440</f>
        <v>17100.000000000025</v>
      </c>
    </row>
    <row r="441" spans="1:11" ht="15.75">
      <c r="A441" s="14">
        <v>43879</v>
      </c>
      <c r="B441" s="11" t="s">
        <v>86</v>
      </c>
      <c r="C441" s="11">
        <v>2000</v>
      </c>
      <c r="D441" s="11" t="s">
        <v>13</v>
      </c>
      <c r="E441" s="21">
        <v>207</v>
      </c>
      <c r="F441" s="21">
        <v>209.1</v>
      </c>
      <c r="G441" s="21">
        <v>0</v>
      </c>
      <c r="H441" s="2">
        <f t="shared" ref="H441" si="1273">(IF(D441="SELL",E441-F441,IF(D441="BUY",F441-E441)))*C441</f>
        <v>-4199.9999999999891</v>
      </c>
      <c r="I441" s="2">
        <v>0</v>
      </c>
      <c r="J441" s="2">
        <f t="shared" ref="J441" si="1274">(I441+H441)/C441</f>
        <v>-2.0999999999999948</v>
      </c>
      <c r="K441" s="3">
        <f t="shared" ref="K441" si="1275">J441*C441</f>
        <v>-4199.9999999999891</v>
      </c>
    </row>
    <row r="442" spans="1:11" ht="15.75">
      <c r="A442" s="14">
        <v>43878</v>
      </c>
      <c r="B442" s="11" t="s">
        <v>313</v>
      </c>
      <c r="C442" s="11">
        <v>9000</v>
      </c>
      <c r="D442" s="11" t="s">
        <v>13</v>
      </c>
      <c r="E442" s="21">
        <v>44.7</v>
      </c>
      <c r="F442" s="21">
        <v>44.1</v>
      </c>
      <c r="G442" s="21">
        <v>42.5</v>
      </c>
      <c r="H442" s="2">
        <f t="shared" ref="H442" si="1276">(IF(D442="SELL",E442-F442,IF(D442="BUY",F442-E442)))*C442</f>
        <v>5400.0000000000127</v>
      </c>
      <c r="I442" s="2">
        <f>C442*1.6</f>
        <v>14400</v>
      </c>
      <c r="J442" s="2">
        <f t="shared" ref="J442" si="1277">(I442+H442)/C442</f>
        <v>2.2000000000000015</v>
      </c>
      <c r="K442" s="3">
        <f t="shared" ref="K442" si="1278">J442*C442</f>
        <v>19800.000000000015</v>
      </c>
    </row>
    <row r="443" spans="1:11" ht="15.75">
      <c r="A443" s="14">
        <v>43878</v>
      </c>
      <c r="B443" s="11" t="s">
        <v>61</v>
      </c>
      <c r="C443" s="11">
        <v>6000</v>
      </c>
      <c r="D443" s="11" t="s">
        <v>13</v>
      </c>
      <c r="E443" s="21">
        <v>81.7</v>
      </c>
      <c r="F443" s="21">
        <v>81</v>
      </c>
      <c r="G443" s="21">
        <v>80.8</v>
      </c>
      <c r="H443" s="2">
        <f t="shared" ref="H443" si="1279">(IF(D443="SELL",E443-F443,IF(D443="BUY",F443-E443)))*C443</f>
        <v>4200.0000000000173</v>
      </c>
      <c r="I443" s="2">
        <f>C443*0.2</f>
        <v>1200</v>
      </c>
      <c r="J443" s="2">
        <f t="shared" ref="J443" si="1280">(I443+H443)/C443</f>
        <v>0.90000000000000291</v>
      </c>
      <c r="K443" s="3">
        <f t="shared" ref="K443" si="1281">J443*C443</f>
        <v>5400.0000000000173</v>
      </c>
    </row>
    <row r="444" spans="1:11" ht="15.75">
      <c r="A444" s="14">
        <v>43875</v>
      </c>
      <c r="B444" s="11" t="s">
        <v>242</v>
      </c>
      <c r="C444" s="11">
        <v>250</v>
      </c>
      <c r="D444" s="11" t="s">
        <v>12</v>
      </c>
      <c r="E444" s="21">
        <v>3185</v>
      </c>
      <c r="F444" s="21">
        <v>3201</v>
      </c>
      <c r="G444" s="21">
        <v>0</v>
      </c>
      <c r="H444" s="2">
        <f t="shared" ref="H444" si="1282">(IF(D444="SELL",E444-F444,IF(D444="BUY",F444-E444)))*C444</f>
        <v>4000</v>
      </c>
      <c r="I444" s="2">
        <v>0</v>
      </c>
      <c r="J444" s="2">
        <f t="shared" ref="J444" si="1283">(I444+H444)/C444</f>
        <v>16</v>
      </c>
      <c r="K444" s="3">
        <f t="shared" ref="K444" si="1284">J444*C444</f>
        <v>4000</v>
      </c>
    </row>
    <row r="445" spans="1:11" ht="15.75">
      <c r="A445" s="14">
        <v>43874</v>
      </c>
      <c r="B445" s="11" t="s">
        <v>45</v>
      </c>
      <c r="C445" s="11">
        <v>400</v>
      </c>
      <c r="D445" s="11" t="s">
        <v>12</v>
      </c>
      <c r="E445" s="21">
        <v>2147</v>
      </c>
      <c r="F445" s="21">
        <v>2156</v>
      </c>
      <c r="G445" s="21">
        <v>2160</v>
      </c>
      <c r="H445" s="2">
        <f t="shared" ref="H445" si="1285">(IF(D445="SELL",E445-F445,IF(D445="BUY",F445-E445)))*C445</f>
        <v>3600</v>
      </c>
      <c r="I445" s="2">
        <f>C445*4</f>
        <v>1600</v>
      </c>
      <c r="J445" s="2">
        <f t="shared" ref="J445" si="1286">(I445+H445)/C445</f>
        <v>13</v>
      </c>
      <c r="K445" s="3">
        <f t="shared" ref="K445" si="1287">J445*C445</f>
        <v>5200</v>
      </c>
    </row>
    <row r="446" spans="1:11" ht="15.75">
      <c r="A446" s="14">
        <v>43874</v>
      </c>
      <c r="B446" s="11" t="s">
        <v>322</v>
      </c>
      <c r="C446" s="11">
        <v>5600</v>
      </c>
      <c r="D446" s="11" t="s">
        <v>12</v>
      </c>
      <c r="E446" s="21">
        <v>128.5</v>
      </c>
      <c r="F446" s="21">
        <v>129.25</v>
      </c>
      <c r="G446" s="21">
        <v>0</v>
      </c>
      <c r="H446" s="2">
        <f t="shared" ref="H446" si="1288">(IF(D446="SELL",E446-F446,IF(D446="BUY",F446-E446)))*C446</f>
        <v>4200</v>
      </c>
      <c r="I446" s="2">
        <v>0</v>
      </c>
      <c r="J446" s="2">
        <f t="shared" ref="J446" si="1289">(I446+H446)/C446</f>
        <v>0.75</v>
      </c>
      <c r="K446" s="3">
        <f t="shared" ref="K446" si="1290">J446*C446</f>
        <v>4200</v>
      </c>
    </row>
    <row r="447" spans="1:11" ht="15.75">
      <c r="A447" s="14">
        <v>43873</v>
      </c>
      <c r="B447" s="11" t="s">
        <v>68</v>
      </c>
      <c r="C447" s="11">
        <v>6000</v>
      </c>
      <c r="D447" s="11" t="s">
        <v>13</v>
      </c>
      <c r="E447" s="21">
        <v>139.80000000000001</v>
      </c>
      <c r="F447" s="21">
        <v>139.1</v>
      </c>
      <c r="G447" s="21">
        <v>0</v>
      </c>
      <c r="H447" s="2">
        <f t="shared" ref="H447" si="1291">(IF(D447="SELL",E447-F447,IF(D447="BUY",F447-E447)))*C447</f>
        <v>4200.0000000001019</v>
      </c>
      <c r="I447" s="2">
        <v>0</v>
      </c>
      <c r="J447" s="2">
        <f t="shared" ref="J447" si="1292">(I447+H447)/C447</f>
        <v>0.70000000000001694</v>
      </c>
      <c r="K447" s="3">
        <f t="shared" ref="K447" si="1293">J447*C447</f>
        <v>4200.0000000001019</v>
      </c>
    </row>
    <row r="448" spans="1:11" ht="15.75">
      <c r="A448" s="14">
        <v>43873</v>
      </c>
      <c r="B448" s="11" t="s">
        <v>337</v>
      </c>
      <c r="C448" s="11">
        <v>4000</v>
      </c>
      <c r="D448" s="11" t="s">
        <v>12</v>
      </c>
      <c r="E448" s="21">
        <v>250</v>
      </c>
      <c r="F448" s="21">
        <v>249</v>
      </c>
      <c r="G448" s="21">
        <v>0</v>
      </c>
      <c r="H448" s="2">
        <f t="shared" ref="H448" si="1294">(IF(D448="SELL",E448-F448,IF(D448="BUY",F448-E448)))*C448</f>
        <v>-4000</v>
      </c>
      <c r="I448" s="2">
        <v>0</v>
      </c>
      <c r="J448" s="2">
        <f t="shared" ref="J448" si="1295">(I448+H448)/C448</f>
        <v>-1</v>
      </c>
      <c r="K448" s="3">
        <f t="shared" ref="K448" si="1296">J448*C448</f>
        <v>-4000</v>
      </c>
    </row>
    <row r="449" spans="1:11" ht="15.75">
      <c r="A449" s="14">
        <v>43872</v>
      </c>
      <c r="B449" s="11" t="s">
        <v>322</v>
      </c>
      <c r="C449" s="11">
        <v>5600</v>
      </c>
      <c r="D449" s="11" t="s">
        <v>12</v>
      </c>
      <c r="E449" s="21">
        <v>133</v>
      </c>
      <c r="F449" s="21">
        <v>133.9</v>
      </c>
      <c r="G449" s="21">
        <v>0</v>
      </c>
      <c r="H449" s="2">
        <f t="shared" ref="H449" si="1297">(IF(D449="SELL",E449-F449,IF(D449="BUY",F449-E449)))*C449</f>
        <v>5040.0000000000318</v>
      </c>
      <c r="I449" s="2">
        <v>0</v>
      </c>
      <c r="J449" s="2">
        <f t="shared" ref="J449" si="1298">(I449+H449)/C449</f>
        <v>0.90000000000000568</v>
      </c>
      <c r="K449" s="3">
        <f t="shared" ref="K449" si="1299">J449*C449</f>
        <v>5040.0000000000318</v>
      </c>
    </row>
    <row r="450" spans="1:11" ht="15.75">
      <c r="A450" s="14">
        <v>43872</v>
      </c>
      <c r="B450" s="11" t="s">
        <v>45</v>
      </c>
      <c r="C450" s="11">
        <v>400</v>
      </c>
      <c r="D450" s="11" t="s">
        <v>12</v>
      </c>
      <c r="E450" s="21">
        <v>2120</v>
      </c>
      <c r="F450" s="21">
        <v>2130</v>
      </c>
      <c r="G450" s="21">
        <v>2147</v>
      </c>
      <c r="H450" s="2">
        <f t="shared" ref="H450" si="1300">(IF(D450="SELL",E450-F450,IF(D450="BUY",F450-E450)))*C450</f>
        <v>4000</v>
      </c>
      <c r="I450" s="2">
        <f>C450*17</f>
        <v>6800</v>
      </c>
      <c r="J450" s="2">
        <f t="shared" ref="J450" si="1301">(I450+H450)/C450</f>
        <v>27</v>
      </c>
      <c r="K450" s="3">
        <f t="shared" ref="K450" si="1302">J450*C450</f>
        <v>10800</v>
      </c>
    </row>
    <row r="451" spans="1:11" ht="15.75">
      <c r="A451" s="14">
        <v>43871</v>
      </c>
      <c r="B451" s="11" t="s">
        <v>313</v>
      </c>
      <c r="C451" s="11">
        <v>9000</v>
      </c>
      <c r="D451" s="11" t="s">
        <v>13</v>
      </c>
      <c r="E451" s="21">
        <v>50</v>
      </c>
      <c r="F451" s="21">
        <v>49.55</v>
      </c>
      <c r="G451" s="21">
        <v>49.1</v>
      </c>
      <c r="H451" s="2">
        <f t="shared" ref="H451" si="1303">(IF(D451="SELL",E451-F451,IF(D451="BUY",F451-E451)))*C451</f>
        <v>4050.0000000000255</v>
      </c>
      <c r="I451" s="2">
        <f>C451*0.45</f>
        <v>4050</v>
      </c>
      <c r="J451" s="2">
        <f t="shared" ref="J451" si="1304">(I451+H451)/C451</f>
        <v>0.9000000000000028</v>
      </c>
      <c r="K451" s="3">
        <f t="shared" ref="K451" si="1305">J451*C451</f>
        <v>8100.0000000000255</v>
      </c>
    </row>
    <row r="452" spans="1:11" ht="15.75">
      <c r="A452" s="14">
        <v>43868</v>
      </c>
      <c r="B452" s="11" t="s">
        <v>122</v>
      </c>
      <c r="C452" s="11">
        <v>6200</v>
      </c>
      <c r="D452" s="11" t="s">
        <v>12</v>
      </c>
      <c r="E452" s="21">
        <v>125.2</v>
      </c>
      <c r="F452" s="21">
        <v>125.8</v>
      </c>
      <c r="G452" s="21">
        <v>0</v>
      </c>
      <c r="H452" s="2">
        <f t="shared" ref="H452" si="1306">(IF(D452="SELL",E452-F452,IF(D452="BUY",F452-E452)))*C452</f>
        <v>3719.9999999999645</v>
      </c>
      <c r="I452" s="2">
        <v>0</v>
      </c>
      <c r="J452" s="2">
        <f t="shared" ref="J452" si="1307">(I452+H452)/C452</f>
        <v>0.59999999999999432</v>
      </c>
      <c r="K452" s="3">
        <f t="shared" ref="K452" si="1308">J452*C452</f>
        <v>3719.9999999999645</v>
      </c>
    </row>
    <row r="453" spans="1:11" ht="15.75">
      <c r="A453" s="14">
        <v>43868</v>
      </c>
      <c r="B453" s="11" t="s">
        <v>56</v>
      </c>
      <c r="C453" s="11">
        <v>600</v>
      </c>
      <c r="D453" s="11" t="s">
        <v>12</v>
      </c>
      <c r="E453" s="21">
        <v>620</v>
      </c>
      <c r="F453" s="21">
        <v>610</v>
      </c>
      <c r="G453" s="21">
        <v>0</v>
      </c>
      <c r="H453" s="2">
        <f t="shared" ref="H453" si="1309">(IF(D453="SELL",E453-F453,IF(D453="BUY",F453-E453)))*C453</f>
        <v>-6000</v>
      </c>
      <c r="I453" s="2">
        <v>0</v>
      </c>
      <c r="J453" s="2">
        <f t="shared" ref="J453" si="1310">(I453+H453)/C453</f>
        <v>-10</v>
      </c>
      <c r="K453" s="3">
        <f t="shared" ref="K453" si="1311">J453*C453</f>
        <v>-6000</v>
      </c>
    </row>
    <row r="454" spans="1:11" ht="15.75">
      <c r="A454" s="14">
        <v>43867</v>
      </c>
      <c r="B454" s="11" t="s">
        <v>313</v>
      </c>
      <c r="C454" s="11">
        <v>9000</v>
      </c>
      <c r="D454" s="11" t="s">
        <v>12</v>
      </c>
      <c r="E454" s="21">
        <v>53.4</v>
      </c>
      <c r="F454" s="21">
        <v>53.9</v>
      </c>
      <c r="G454" s="21">
        <v>0</v>
      </c>
      <c r="H454" s="2">
        <f t="shared" ref="H454" si="1312">(IF(D454="SELL",E454-F454,IF(D454="BUY",F454-E454)))*C454</f>
        <v>4500</v>
      </c>
      <c r="I454" s="2">
        <v>0</v>
      </c>
      <c r="J454" s="2">
        <f t="shared" ref="J454" si="1313">(I454+H454)/C454</f>
        <v>0.5</v>
      </c>
      <c r="K454" s="3">
        <f t="shared" ref="K454" si="1314">J454*C454</f>
        <v>4500</v>
      </c>
    </row>
    <row r="455" spans="1:11" ht="15.75">
      <c r="A455" s="14">
        <v>43867</v>
      </c>
      <c r="B455" s="11" t="s">
        <v>21</v>
      </c>
      <c r="C455" s="11">
        <v>1250</v>
      </c>
      <c r="D455" s="11" t="s">
        <v>12</v>
      </c>
      <c r="E455" s="21">
        <v>431</v>
      </c>
      <c r="F455" s="21">
        <v>426</v>
      </c>
      <c r="G455" s="21">
        <v>0</v>
      </c>
      <c r="H455" s="2">
        <f t="shared" ref="H455" si="1315">(IF(D455="SELL",E455-F455,IF(D455="BUY",F455-E455)))*C455</f>
        <v>-6250</v>
      </c>
      <c r="I455" s="2">
        <v>0</v>
      </c>
      <c r="J455" s="2">
        <f t="shared" ref="J455" si="1316">(I455+H455)/C455</f>
        <v>-5</v>
      </c>
      <c r="K455" s="3">
        <f t="shared" ref="K455" si="1317">J455*C455</f>
        <v>-6250</v>
      </c>
    </row>
    <row r="456" spans="1:11" ht="15.75">
      <c r="A456" s="14">
        <v>43866</v>
      </c>
      <c r="B456" s="11" t="s">
        <v>313</v>
      </c>
      <c r="C456" s="11">
        <v>9000</v>
      </c>
      <c r="D456" s="11" t="s">
        <v>12</v>
      </c>
      <c r="E456" s="21">
        <v>53</v>
      </c>
      <c r="F456" s="21">
        <v>53.45</v>
      </c>
      <c r="G456" s="21">
        <v>0</v>
      </c>
      <c r="H456" s="2">
        <f t="shared" ref="H456" si="1318">(IF(D456="SELL",E456-F456,IF(D456="BUY",F456-E456)))*C456</f>
        <v>4050.0000000000255</v>
      </c>
      <c r="I456" s="2">
        <v>0</v>
      </c>
      <c r="J456" s="2">
        <f t="shared" ref="J456" si="1319">(I456+H456)/C456</f>
        <v>0.45000000000000284</v>
      </c>
      <c r="K456" s="3">
        <f t="shared" ref="K456" si="1320">J456*C456</f>
        <v>4050.0000000000255</v>
      </c>
    </row>
    <row r="457" spans="1:11" ht="15.75">
      <c r="A457" s="14">
        <v>43866</v>
      </c>
      <c r="B457" s="11" t="s">
        <v>356</v>
      </c>
      <c r="C457" s="11">
        <v>1100</v>
      </c>
      <c r="D457" s="11" t="s">
        <v>12</v>
      </c>
      <c r="E457" s="21">
        <v>863</v>
      </c>
      <c r="F457" s="21">
        <v>866.55</v>
      </c>
      <c r="G457" s="21">
        <v>0</v>
      </c>
      <c r="H457" s="2">
        <f t="shared" ref="H457" si="1321">(IF(D457="SELL",E457-F457,IF(D457="BUY",F457-E457)))*C457</f>
        <v>3904.99999999995</v>
      </c>
      <c r="I457" s="2">
        <v>0</v>
      </c>
      <c r="J457" s="2">
        <f t="shared" ref="J457" si="1322">(I457+H457)/C457</f>
        <v>3.5499999999999545</v>
      </c>
      <c r="K457" s="3">
        <f t="shared" ref="K457" si="1323">J457*C457</f>
        <v>3904.99999999995</v>
      </c>
    </row>
    <row r="458" spans="1:11" ht="15.75">
      <c r="A458" s="14">
        <v>43865</v>
      </c>
      <c r="B458" s="11" t="s">
        <v>262</v>
      </c>
      <c r="C458" s="11">
        <v>2200</v>
      </c>
      <c r="D458" s="11" t="s">
        <v>12</v>
      </c>
      <c r="E458" s="21">
        <v>579</v>
      </c>
      <c r="F458" s="21">
        <v>581</v>
      </c>
      <c r="G458" s="21">
        <v>589</v>
      </c>
      <c r="H458" s="2">
        <f t="shared" ref="H458" si="1324">(IF(D458="SELL",E458-F458,IF(D458="BUY",F458-E458)))*C458</f>
        <v>4400</v>
      </c>
      <c r="I458" s="2">
        <f>C458*8</f>
        <v>17600</v>
      </c>
      <c r="J458" s="2">
        <f t="shared" ref="J458" si="1325">(I458+H458)/C458</f>
        <v>10</v>
      </c>
      <c r="K458" s="3">
        <f t="shared" ref="K458" si="1326">J458*C458</f>
        <v>22000</v>
      </c>
    </row>
    <row r="459" spans="1:11" ht="15.75">
      <c r="A459" s="14">
        <v>43865</v>
      </c>
      <c r="B459" s="11" t="s">
        <v>18</v>
      </c>
      <c r="C459" s="11">
        <v>2500</v>
      </c>
      <c r="D459" s="11" t="s">
        <v>12</v>
      </c>
      <c r="E459" s="21">
        <v>373.5</v>
      </c>
      <c r="F459" s="21">
        <v>375.4</v>
      </c>
      <c r="G459" s="21">
        <v>0</v>
      </c>
      <c r="H459" s="2">
        <f t="shared" ref="H459" si="1327">(IF(D459="SELL",E459-F459,IF(D459="BUY",F459-E459)))*C459</f>
        <v>4749.9999999999436</v>
      </c>
      <c r="I459" s="2">
        <v>0</v>
      </c>
      <c r="J459" s="2">
        <f t="shared" ref="J459" si="1328">(I459+H459)/C459</f>
        <v>1.8999999999999775</v>
      </c>
      <c r="K459" s="3">
        <f t="shared" ref="K459" si="1329">J459*C459</f>
        <v>4749.9999999999436</v>
      </c>
    </row>
    <row r="460" spans="1:11" ht="15.75">
      <c r="A460" s="14">
        <v>43864</v>
      </c>
      <c r="B460" s="11" t="s">
        <v>122</v>
      </c>
      <c r="C460" s="11">
        <v>6200</v>
      </c>
      <c r="D460" s="11" t="s">
        <v>12</v>
      </c>
      <c r="E460" s="21">
        <v>112</v>
      </c>
      <c r="F460" s="21">
        <v>112.5</v>
      </c>
      <c r="G460" s="21">
        <v>113.8</v>
      </c>
      <c r="H460" s="2">
        <f t="shared" ref="H460" si="1330">(IF(D460="SELL",E460-F460,IF(D460="BUY",F460-E460)))*C460</f>
        <v>3100</v>
      </c>
      <c r="I460" s="2">
        <f>C460*1.3</f>
        <v>8060</v>
      </c>
      <c r="J460" s="2">
        <f t="shared" ref="J460" si="1331">(I460+H460)/C460</f>
        <v>1.8</v>
      </c>
      <c r="K460" s="3">
        <f t="shared" ref="K460" si="1332">J460*C460</f>
        <v>11160</v>
      </c>
    </row>
    <row r="461" spans="1:11" ht="15.75">
      <c r="A461" s="14">
        <v>43864</v>
      </c>
      <c r="B461" s="11" t="s">
        <v>313</v>
      </c>
      <c r="C461" s="11">
        <v>9000</v>
      </c>
      <c r="D461" s="11" t="s">
        <v>12</v>
      </c>
      <c r="E461" s="21">
        <v>50</v>
      </c>
      <c r="F461" s="21">
        <v>50.5</v>
      </c>
      <c r="G461" s="21">
        <v>0</v>
      </c>
      <c r="H461" s="2">
        <f t="shared" ref="H461" si="1333">(IF(D461="SELL",E461-F461,IF(D461="BUY",F461-E461)))*C461</f>
        <v>4500</v>
      </c>
      <c r="I461" s="2">
        <v>0</v>
      </c>
      <c r="J461" s="2">
        <f t="shared" ref="J461" si="1334">(I461+H461)/C461</f>
        <v>0.5</v>
      </c>
      <c r="K461" s="3">
        <f t="shared" ref="K461" si="1335">J461*C461</f>
        <v>4500</v>
      </c>
    </row>
    <row r="462" spans="1:11" ht="15.75">
      <c r="A462" s="14">
        <v>43862</v>
      </c>
      <c r="B462" s="11" t="s">
        <v>280</v>
      </c>
      <c r="C462" s="11">
        <v>1300</v>
      </c>
      <c r="D462" s="11" t="s">
        <v>12</v>
      </c>
      <c r="E462" s="21">
        <v>448</v>
      </c>
      <c r="F462" s="21">
        <v>450</v>
      </c>
      <c r="G462" s="21">
        <v>458</v>
      </c>
      <c r="H462" s="2">
        <f t="shared" ref="H462" si="1336">(IF(D462="SELL",E462-F462,IF(D462="BUY",F462-E462)))*C462</f>
        <v>2600</v>
      </c>
      <c r="I462" s="2">
        <f>C462*8</f>
        <v>10400</v>
      </c>
      <c r="J462" s="2">
        <f t="shared" ref="J462" si="1337">(I462+H462)/C462</f>
        <v>10</v>
      </c>
      <c r="K462" s="3">
        <f t="shared" ref="K462" si="1338">J462*C462</f>
        <v>13000</v>
      </c>
    </row>
    <row r="463" spans="1:11" ht="15.75">
      <c r="A463" s="14">
        <v>43862</v>
      </c>
      <c r="B463" s="11" t="s">
        <v>45</v>
      </c>
      <c r="C463" s="11">
        <v>400</v>
      </c>
      <c r="D463" s="11" t="s">
        <v>12</v>
      </c>
      <c r="E463" s="21">
        <v>2002</v>
      </c>
      <c r="F463" s="21">
        <v>2015</v>
      </c>
      <c r="G463" s="21">
        <v>0</v>
      </c>
      <c r="H463" s="2">
        <f t="shared" ref="H463" si="1339">(IF(D463="SELL",E463-F463,IF(D463="BUY",F463-E463)))*C463</f>
        <v>5200</v>
      </c>
      <c r="I463" s="2">
        <v>0</v>
      </c>
      <c r="J463" s="2">
        <f t="shared" ref="J463" si="1340">(I463+H463)/C463</f>
        <v>13</v>
      </c>
      <c r="K463" s="3">
        <f t="shared" ref="K463" si="1341">J463*C463</f>
        <v>5200</v>
      </c>
    </row>
    <row r="464" spans="1:11" ht="15.75">
      <c r="A464" s="14">
        <v>43862</v>
      </c>
      <c r="B464" s="11" t="s">
        <v>57</v>
      </c>
      <c r="C464" s="11">
        <v>250</v>
      </c>
      <c r="D464" s="11" t="s">
        <v>12</v>
      </c>
      <c r="E464" s="21">
        <v>3790</v>
      </c>
      <c r="F464" s="21">
        <v>3770</v>
      </c>
      <c r="G464" s="21">
        <v>0</v>
      </c>
      <c r="H464" s="2">
        <f t="shared" ref="H464" si="1342">(IF(D464="SELL",E464-F464,IF(D464="BUY",F464-E464)))*C464</f>
        <v>-5000</v>
      </c>
      <c r="I464" s="2">
        <v>0</v>
      </c>
      <c r="J464" s="2">
        <f t="shared" ref="J464" si="1343">(I464+H464)/C464</f>
        <v>-20</v>
      </c>
      <c r="K464" s="3">
        <f t="shared" ref="K464" si="1344">J464*C464</f>
        <v>-5000</v>
      </c>
    </row>
    <row r="465" spans="1:11" ht="15.75">
      <c r="A465" s="14">
        <v>43861</v>
      </c>
      <c r="B465" s="11" t="s">
        <v>209</v>
      </c>
      <c r="C465" s="11">
        <v>1400</v>
      </c>
      <c r="D465" s="11" t="s">
        <v>13</v>
      </c>
      <c r="E465" s="21">
        <v>598</v>
      </c>
      <c r="F465" s="21">
        <v>594</v>
      </c>
      <c r="G465" s="21">
        <v>0</v>
      </c>
      <c r="H465" s="2">
        <f t="shared" ref="H465" si="1345">(IF(D465="SELL",E465-F465,IF(D465="BUY",F465-E465)))*C465</f>
        <v>5600</v>
      </c>
      <c r="I465" s="2">
        <v>0</v>
      </c>
      <c r="J465" s="2">
        <f t="shared" ref="J465" si="1346">(I465+H465)/C465</f>
        <v>4</v>
      </c>
      <c r="K465" s="3">
        <f t="shared" ref="K465" si="1347">J465*C465</f>
        <v>5600</v>
      </c>
    </row>
    <row r="466" spans="1:11" ht="15.75">
      <c r="A466" s="14">
        <v>43861</v>
      </c>
      <c r="B466" s="11" t="s">
        <v>68</v>
      </c>
      <c r="C466" s="11">
        <v>6000</v>
      </c>
      <c r="D466" s="11" t="s">
        <v>13</v>
      </c>
      <c r="E466" s="21">
        <v>144.5</v>
      </c>
      <c r="F466" s="21">
        <v>143.80000000000001</v>
      </c>
      <c r="G466" s="21">
        <v>0</v>
      </c>
      <c r="H466" s="2">
        <f t="shared" ref="H466" si="1348">(IF(D466="SELL",E466-F466,IF(D466="BUY",F466-E466)))*C466</f>
        <v>4199.9999999999318</v>
      </c>
      <c r="I466" s="2">
        <v>0</v>
      </c>
      <c r="J466" s="2">
        <f t="shared" ref="J466" si="1349">(I466+H466)/C466</f>
        <v>0.69999999999998863</v>
      </c>
      <c r="K466" s="3">
        <f t="shared" ref="K466" si="1350">J466*C466</f>
        <v>4199.9999999999318</v>
      </c>
    </row>
    <row r="467" spans="1:11" ht="15.75">
      <c r="A467" s="14">
        <v>43860</v>
      </c>
      <c r="B467" s="11" t="s">
        <v>356</v>
      </c>
      <c r="C467" s="11">
        <v>1100</v>
      </c>
      <c r="D467" s="11" t="s">
        <v>12</v>
      </c>
      <c r="E467" s="21">
        <v>794</v>
      </c>
      <c r="F467" s="21">
        <v>797.5</v>
      </c>
      <c r="G467" s="21">
        <v>801</v>
      </c>
      <c r="H467" s="2">
        <f t="shared" ref="H467" si="1351">(IF(D467="SELL",E467-F467,IF(D467="BUY",F467-E467)))*C467</f>
        <v>3850</v>
      </c>
      <c r="I467" s="2">
        <f>C467*3.5</f>
        <v>3850</v>
      </c>
      <c r="J467" s="2">
        <f t="shared" ref="J467" si="1352">(I467+H467)/C467</f>
        <v>7</v>
      </c>
      <c r="K467" s="3">
        <f t="shared" ref="K467" si="1353">J467*C467</f>
        <v>7700</v>
      </c>
    </row>
    <row r="468" spans="1:11" ht="15.75">
      <c r="A468" s="14">
        <v>43860</v>
      </c>
      <c r="B468" s="11" t="s">
        <v>31</v>
      </c>
      <c r="C468" s="11">
        <v>3300</v>
      </c>
      <c r="D468" s="11" t="s">
        <v>13</v>
      </c>
      <c r="E468" s="21">
        <v>254</v>
      </c>
      <c r="F468" s="21">
        <v>256</v>
      </c>
      <c r="G468" s="21">
        <v>0</v>
      </c>
      <c r="H468" s="2">
        <f t="shared" ref="H468" si="1354">(IF(D468="SELL",E468-F468,IF(D468="BUY",F468-E468)))*C468</f>
        <v>-6600</v>
      </c>
      <c r="I468" s="2">
        <v>0</v>
      </c>
      <c r="J468" s="2">
        <f t="shared" ref="J468" si="1355">(I468+H468)/C468</f>
        <v>-2</v>
      </c>
      <c r="K468" s="3">
        <f t="shared" ref="K468" si="1356">J468*C468</f>
        <v>-6600</v>
      </c>
    </row>
    <row r="469" spans="1:11" ht="15.75">
      <c r="A469" s="14">
        <v>43859</v>
      </c>
      <c r="B469" s="11" t="s">
        <v>122</v>
      </c>
      <c r="C469" s="11">
        <v>6200</v>
      </c>
      <c r="D469" s="11" t="s">
        <v>12</v>
      </c>
      <c r="E469" s="21">
        <v>118.6</v>
      </c>
      <c r="F469" s="21">
        <v>119.3</v>
      </c>
      <c r="G469" s="21">
        <v>0</v>
      </c>
      <c r="H469" s="2">
        <f t="shared" ref="H469" si="1357">(IF(D469="SELL",E469-F469,IF(D469="BUY",F469-E469)))*C469</f>
        <v>4340.0000000000173</v>
      </c>
      <c r="I469" s="2">
        <v>0</v>
      </c>
      <c r="J469" s="2">
        <f t="shared" ref="J469" si="1358">(I469+H469)/C469</f>
        <v>0.70000000000000284</v>
      </c>
      <c r="K469" s="3">
        <f t="shared" ref="K469" si="1359">J469*C469</f>
        <v>4340.0000000000173</v>
      </c>
    </row>
    <row r="470" spans="1:11" ht="15.75">
      <c r="A470" s="14">
        <v>43858</v>
      </c>
      <c r="B470" s="11" t="s">
        <v>18</v>
      </c>
      <c r="C470" s="11">
        <v>2500</v>
      </c>
      <c r="D470" s="11" t="s">
        <v>13</v>
      </c>
      <c r="E470" s="21">
        <v>376</v>
      </c>
      <c r="F470" s="21">
        <v>374</v>
      </c>
      <c r="G470" s="21">
        <v>370.1</v>
      </c>
      <c r="H470" s="2">
        <f t="shared" ref="H470" si="1360">(IF(D470="SELL",E470-F470,IF(D470="BUY",F470-E470)))*C470</f>
        <v>5000</v>
      </c>
      <c r="I470" s="2">
        <f>C470*3.9</f>
        <v>9750</v>
      </c>
      <c r="J470" s="2">
        <f t="shared" ref="J470" si="1361">(I470+H470)/C470</f>
        <v>5.9</v>
      </c>
      <c r="K470" s="3">
        <f t="shared" ref="K470" si="1362">J470*C470</f>
        <v>14750</v>
      </c>
    </row>
    <row r="471" spans="1:11" ht="15.75">
      <c r="A471" s="14">
        <v>43857</v>
      </c>
      <c r="B471" s="11" t="s">
        <v>337</v>
      </c>
      <c r="C471" s="11">
        <v>4000</v>
      </c>
      <c r="D471" s="11" t="s">
        <v>12</v>
      </c>
      <c r="E471" s="21">
        <v>233</v>
      </c>
      <c r="F471" s="21">
        <v>234</v>
      </c>
      <c r="G471" s="21">
        <v>238</v>
      </c>
      <c r="H471" s="2">
        <f t="shared" ref="H471" si="1363">(IF(D471="SELL",E471-F471,IF(D471="BUY",F471-E471)))*C471</f>
        <v>4000</v>
      </c>
      <c r="I471" s="2">
        <f>C471*2</f>
        <v>8000</v>
      </c>
      <c r="J471" s="2">
        <f t="shared" ref="J471" si="1364">(I471+H471)/C471</f>
        <v>3</v>
      </c>
      <c r="K471" s="3">
        <f t="shared" ref="K471" si="1365">J471*C471</f>
        <v>12000</v>
      </c>
    </row>
    <row r="472" spans="1:11" ht="15.75">
      <c r="A472" s="14">
        <v>43854</v>
      </c>
      <c r="B472" s="11" t="s">
        <v>68</v>
      </c>
      <c r="C472" s="11">
        <v>6000</v>
      </c>
      <c r="D472" s="11" t="s">
        <v>12</v>
      </c>
      <c r="E472" s="21">
        <v>140.19999999999999</v>
      </c>
      <c r="F472" s="21">
        <v>141</v>
      </c>
      <c r="G472" s="21">
        <v>142.85</v>
      </c>
      <c r="H472" s="2">
        <f t="shared" ref="H472" si="1366">(IF(D472="SELL",E472-F472,IF(D472="BUY",F472-E472)))*C472</f>
        <v>4800.0000000000682</v>
      </c>
      <c r="I472" s="2">
        <f>C472*1.85</f>
        <v>11100</v>
      </c>
      <c r="J472" s="2">
        <f t="shared" ref="J472" si="1367">(I472+H472)/C472</f>
        <v>2.6500000000000115</v>
      </c>
      <c r="K472" s="3">
        <f t="shared" ref="K472" si="1368">J472*C472</f>
        <v>15900.000000000069</v>
      </c>
    </row>
    <row r="473" spans="1:11" ht="15.75">
      <c r="A473" s="14">
        <v>43854</v>
      </c>
      <c r="B473" s="11" t="s">
        <v>360</v>
      </c>
      <c r="C473" s="11">
        <v>800</v>
      </c>
      <c r="D473" s="11" t="s">
        <v>12</v>
      </c>
      <c r="E473" s="21">
        <v>809</v>
      </c>
      <c r="F473" s="21">
        <v>813.1</v>
      </c>
      <c r="G473" s="21">
        <v>0</v>
      </c>
      <c r="H473" s="2">
        <f t="shared" ref="H473" si="1369">(IF(D473="SELL",E473-F473,IF(D473="BUY",F473-E473)))*C473</f>
        <v>3280.0000000000182</v>
      </c>
      <c r="I473" s="2">
        <v>0</v>
      </c>
      <c r="J473" s="2">
        <f t="shared" ref="J473" si="1370">(I473+H473)/C473</f>
        <v>4.1000000000000227</v>
      </c>
      <c r="K473" s="3">
        <f t="shared" ref="K473" si="1371">J473*C473</f>
        <v>3280.0000000000182</v>
      </c>
    </row>
    <row r="474" spans="1:11" ht="15.75">
      <c r="A474" s="14">
        <v>43853</v>
      </c>
      <c r="B474" s="11" t="s">
        <v>227</v>
      </c>
      <c r="C474" s="11">
        <v>2700</v>
      </c>
      <c r="D474" s="11" t="s">
        <v>12</v>
      </c>
      <c r="E474" s="21">
        <v>391.5</v>
      </c>
      <c r="F474" s="21">
        <v>394</v>
      </c>
      <c r="G474" s="21">
        <v>399.85</v>
      </c>
      <c r="H474" s="2">
        <f t="shared" ref="H474" si="1372">(IF(D474="SELL",E474-F474,IF(D474="BUY",F474-E474)))*C474</f>
        <v>6750</v>
      </c>
      <c r="I474" s="2">
        <f>C474*5.85</f>
        <v>15794.999999999998</v>
      </c>
      <c r="J474" s="2">
        <f t="shared" ref="J474" si="1373">(I474+H474)/C474</f>
        <v>8.35</v>
      </c>
      <c r="K474" s="3">
        <f t="shared" ref="K474" si="1374">J474*C474</f>
        <v>22545</v>
      </c>
    </row>
    <row r="475" spans="1:11" ht="15.75">
      <c r="A475" s="14">
        <v>43853</v>
      </c>
      <c r="B475" s="11" t="s">
        <v>359</v>
      </c>
      <c r="C475" s="11">
        <v>25</v>
      </c>
      <c r="D475" s="11" t="s">
        <v>12</v>
      </c>
      <c r="E475" s="21">
        <v>25900</v>
      </c>
      <c r="F475" s="21">
        <v>26060</v>
      </c>
      <c r="G475" s="21">
        <v>0</v>
      </c>
      <c r="H475" s="2">
        <f t="shared" ref="H475" si="1375">(IF(D475="SELL",E475-F475,IF(D475="BUY",F475-E475)))*C475</f>
        <v>4000</v>
      </c>
      <c r="I475" s="2">
        <v>0</v>
      </c>
      <c r="J475" s="2">
        <f t="shared" ref="J475" si="1376">(I475+H475)/C475</f>
        <v>160</v>
      </c>
      <c r="K475" s="3">
        <f t="shared" ref="K475" si="1377">J475*C475</f>
        <v>4000</v>
      </c>
    </row>
    <row r="476" spans="1:11" ht="15.75">
      <c r="A476" s="14">
        <v>43851</v>
      </c>
      <c r="B476" s="11" t="s">
        <v>99</v>
      </c>
      <c r="C476" s="11">
        <v>250</v>
      </c>
      <c r="D476" s="11" t="s">
        <v>12</v>
      </c>
      <c r="E476" s="21">
        <v>2181</v>
      </c>
      <c r="F476" s="21">
        <v>2196</v>
      </c>
      <c r="G476" s="21">
        <v>2213.25</v>
      </c>
      <c r="H476" s="2">
        <f t="shared" ref="H476" si="1378">(IF(D476="SELL",E476-F476,IF(D476="BUY",F476-E476)))*C476</f>
        <v>3750</v>
      </c>
      <c r="I476" s="2">
        <f>C476*17.25</f>
        <v>4312.5</v>
      </c>
      <c r="J476" s="2">
        <f t="shared" ref="J476" si="1379">(I476+H476)/C476</f>
        <v>32.25</v>
      </c>
      <c r="K476" s="3">
        <f t="shared" ref="K476" si="1380">J476*C476</f>
        <v>8062.5</v>
      </c>
    </row>
    <row r="477" spans="1:11" ht="15.75">
      <c r="A477" s="14">
        <v>43851</v>
      </c>
      <c r="B477" s="11" t="s">
        <v>298</v>
      </c>
      <c r="C477" s="11">
        <v>1000</v>
      </c>
      <c r="D477" s="11" t="s">
        <v>13</v>
      </c>
      <c r="E477" s="21">
        <v>556</v>
      </c>
      <c r="F477" s="21">
        <v>552.5</v>
      </c>
      <c r="G477" s="21">
        <v>0</v>
      </c>
      <c r="H477" s="2">
        <f t="shared" ref="H477" si="1381">(IF(D477="SELL",E477-F477,IF(D477="BUY",F477-E477)))*C477</f>
        <v>3500</v>
      </c>
      <c r="I477" s="2">
        <v>0</v>
      </c>
      <c r="J477" s="2">
        <f t="shared" ref="J477" si="1382">(I477+H477)/C477</f>
        <v>3.5</v>
      </c>
      <c r="K477" s="3">
        <f t="shared" ref="K477" si="1383">J477*C477</f>
        <v>3500</v>
      </c>
    </row>
    <row r="478" spans="1:11" ht="15.75">
      <c r="A478" s="14">
        <v>43850</v>
      </c>
      <c r="B478" s="11" t="s">
        <v>328</v>
      </c>
      <c r="C478" s="11">
        <v>3000</v>
      </c>
      <c r="D478" s="11" t="s">
        <v>12</v>
      </c>
      <c r="E478" s="21">
        <v>318</v>
      </c>
      <c r="F478" s="21">
        <v>319.5</v>
      </c>
      <c r="G478" s="21">
        <v>0</v>
      </c>
      <c r="H478" s="2">
        <f t="shared" ref="H478" si="1384">(IF(D478="SELL",E478-F478,IF(D478="BUY",F478-E478)))*C478</f>
        <v>4500</v>
      </c>
      <c r="I478" s="2">
        <v>0</v>
      </c>
      <c r="J478" s="2">
        <f t="shared" ref="J478" si="1385">(I478+H478)/C478</f>
        <v>1.5</v>
      </c>
      <c r="K478" s="3">
        <f t="shared" ref="K478" si="1386">J478*C478</f>
        <v>4500</v>
      </c>
    </row>
    <row r="479" spans="1:11" ht="15.75">
      <c r="A479" s="14">
        <v>43850</v>
      </c>
      <c r="B479" s="11" t="s">
        <v>221</v>
      </c>
      <c r="C479" s="11">
        <v>500</v>
      </c>
      <c r="D479" s="11" t="s">
        <v>12</v>
      </c>
      <c r="E479" s="21">
        <v>1463</v>
      </c>
      <c r="F479" s="21">
        <v>1450</v>
      </c>
      <c r="G479" s="21">
        <v>0</v>
      </c>
      <c r="H479" s="2">
        <f t="shared" ref="H479" si="1387">(IF(D479="SELL",E479-F479,IF(D479="BUY",F479-E479)))*C479</f>
        <v>-6500</v>
      </c>
      <c r="I479" s="2">
        <v>0</v>
      </c>
      <c r="J479" s="2">
        <f t="shared" ref="J479" si="1388">(I479+H479)/C479</f>
        <v>-13</v>
      </c>
      <c r="K479" s="3">
        <f t="shared" ref="K479" si="1389">J479*C479</f>
        <v>-6500</v>
      </c>
    </row>
    <row r="480" spans="1:11" ht="15.75">
      <c r="A480" s="14">
        <v>43847</v>
      </c>
      <c r="B480" s="11" t="s">
        <v>312</v>
      </c>
      <c r="C480" s="11">
        <v>300</v>
      </c>
      <c r="D480" s="11" t="s">
        <v>12</v>
      </c>
      <c r="E480" s="21">
        <v>1478</v>
      </c>
      <c r="F480" s="21">
        <v>1486</v>
      </c>
      <c r="G480" s="21">
        <v>0</v>
      </c>
      <c r="H480" s="2">
        <f t="shared" ref="H480" si="1390">(IF(D480="SELL",E480-F480,IF(D480="BUY",F480-E480)))*C480</f>
        <v>2400</v>
      </c>
      <c r="I480" s="2">
        <v>0</v>
      </c>
      <c r="J480" s="2">
        <f t="shared" ref="J480" si="1391">(I480+H480)/C480</f>
        <v>8</v>
      </c>
      <c r="K480" s="3">
        <f t="shared" ref="K480" si="1392">J480*C480</f>
        <v>2400</v>
      </c>
    </row>
    <row r="481" spans="1:11" ht="15.75">
      <c r="A481" s="14">
        <v>43847</v>
      </c>
      <c r="B481" s="11" t="s">
        <v>356</v>
      </c>
      <c r="C481" s="11">
        <v>1100</v>
      </c>
      <c r="D481" s="11" t="s">
        <v>12</v>
      </c>
      <c r="E481" s="21">
        <v>702</v>
      </c>
      <c r="F481" s="21">
        <v>706</v>
      </c>
      <c r="G481" s="21">
        <v>0</v>
      </c>
      <c r="H481" s="2">
        <f t="shared" ref="H481" si="1393">(IF(D481="SELL",E481-F481,IF(D481="BUY",F481-E481)))*C481</f>
        <v>4400</v>
      </c>
      <c r="I481" s="2">
        <v>0</v>
      </c>
      <c r="J481" s="2">
        <f t="shared" ref="J481" si="1394">(I481+H481)/C481</f>
        <v>4</v>
      </c>
      <c r="K481" s="3">
        <f t="shared" ref="K481" si="1395">J481*C481</f>
        <v>4400</v>
      </c>
    </row>
    <row r="482" spans="1:11" ht="15.75">
      <c r="A482" s="14">
        <v>43846</v>
      </c>
      <c r="B482" s="11" t="s">
        <v>221</v>
      </c>
      <c r="C482" s="11">
        <v>500</v>
      </c>
      <c r="D482" s="11" t="s">
        <v>12</v>
      </c>
      <c r="E482" s="21">
        <v>1450</v>
      </c>
      <c r="F482" s="21">
        <v>1460</v>
      </c>
      <c r="G482" s="21">
        <v>0</v>
      </c>
      <c r="H482" s="2">
        <f t="shared" ref="H482" si="1396">(IF(D482="SELL",E482-F482,IF(D482="BUY",F482-E482)))*C482</f>
        <v>5000</v>
      </c>
      <c r="I482" s="2">
        <v>0</v>
      </c>
      <c r="J482" s="2">
        <f t="shared" ref="J482" si="1397">(I482+H482)/C482</f>
        <v>10</v>
      </c>
      <c r="K482" s="3">
        <f t="shared" ref="K482" si="1398">J482*C482</f>
        <v>5000</v>
      </c>
    </row>
    <row r="483" spans="1:11" ht="15.75">
      <c r="A483" s="14">
        <v>43846</v>
      </c>
      <c r="B483" s="11" t="s">
        <v>346</v>
      </c>
      <c r="C483" s="11">
        <v>300</v>
      </c>
      <c r="D483" s="11" t="s">
        <v>12</v>
      </c>
      <c r="E483" s="21">
        <v>2040</v>
      </c>
      <c r="F483" s="21">
        <v>2057</v>
      </c>
      <c r="G483" s="21">
        <v>0</v>
      </c>
      <c r="H483" s="2">
        <f t="shared" ref="H483" si="1399">(IF(D483="SELL",E483-F483,IF(D483="BUY",F483-E483)))*C483</f>
        <v>5100</v>
      </c>
      <c r="I483" s="2">
        <v>0</v>
      </c>
      <c r="J483" s="2">
        <f t="shared" ref="J483" si="1400">(I483+H483)/C483</f>
        <v>17</v>
      </c>
      <c r="K483" s="3">
        <f t="shared" ref="K483" si="1401">J483*C483</f>
        <v>5100</v>
      </c>
    </row>
    <row r="484" spans="1:11" ht="15.75">
      <c r="A484" s="14">
        <v>43845</v>
      </c>
      <c r="B484" s="11" t="s">
        <v>335</v>
      </c>
      <c r="C484" s="11">
        <v>750</v>
      </c>
      <c r="D484" s="11" t="s">
        <v>12</v>
      </c>
      <c r="E484" s="21">
        <v>1186</v>
      </c>
      <c r="F484" s="21">
        <v>1194</v>
      </c>
      <c r="G484" s="21">
        <v>0</v>
      </c>
      <c r="H484" s="2">
        <f t="shared" ref="H484" si="1402">(IF(D484="SELL",E484-F484,IF(D484="BUY",F484-E484)))*C484</f>
        <v>6000</v>
      </c>
      <c r="I484" s="2">
        <v>0</v>
      </c>
      <c r="J484" s="2">
        <f t="shared" ref="J484" si="1403">(I484+H484)/C484</f>
        <v>8</v>
      </c>
      <c r="K484" s="3">
        <f t="shared" ref="K484" si="1404">J484*C484</f>
        <v>6000</v>
      </c>
    </row>
    <row r="485" spans="1:11" ht="15.75">
      <c r="A485" s="14">
        <v>43845</v>
      </c>
      <c r="B485" s="11" t="s">
        <v>292</v>
      </c>
      <c r="C485" s="11">
        <v>500</v>
      </c>
      <c r="D485" s="11" t="s">
        <v>12</v>
      </c>
      <c r="E485" s="21">
        <v>1524</v>
      </c>
      <c r="F485" s="21">
        <v>1535</v>
      </c>
      <c r="G485" s="21">
        <v>0</v>
      </c>
      <c r="H485" s="2">
        <f t="shared" ref="H485" si="1405">(IF(D485="SELL",E485-F485,IF(D485="BUY",F485-E485)))*C485</f>
        <v>5500</v>
      </c>
      <c r="I485" s="2">
        <v>0</v>
      </c>
      <c r="J485" s="2">
        <f t="shared" ref="J485" si="1406">(I485+H485)/C485</f>
        <v>11</v>
      </c>
      <c r="K485" s="3">
        <f t="shared" ref="K485" si="1407">J485*C485</f>
        <v>5500</v>
      </c>
    </row>
    <row r="486" spans="1:11" ht="15.75">
      <c r="A486" s="14">
        <v>43844</v>
      </c>
      <c r="B486" s="11" t="s">
        <v>56</v>
      </c>
      <c r="C486" s="11">
        <v>600</v>
      </c>
      <c r="D486" s="11" t="s">
        <v>12</v>
      </c>
      <c r="E486" s="21">
        <v>528</v>
      </c>
      <c r="F486" s="21">
        <v>534</v>
      </c>
      <c r="G486" s="21">
        <v>538.29999999999995</v>
      </c>
      <c r="H486" s="2">
        <f t="shared" ref="H486" si="1408">(IF(D486="SELL",E486-F486,IF(D486="BUY",F486-E486)))*C486</f>
        <v>3600</v>
      </c>
      <c r="I486" s="2">
        <f>C486*4.3</f>
        <v>2580</v>
      </c>
      <c r="J486" s="2">
        <f t="shared" ref="J486" si="1409">(I486+H486)/C486</f>
        <v>10.3</v>
      </c>
      <c r="K486" s="3">
        <f t="shared" ref="K486" si="1410">J486*C486</f>
        <v>6180</v>
      </c>
    </row>
    <row r="487" spans="1:11" ht="15.75">
      <c r="A487" s="14">
        <v>43844</v>
      </c>
      <c r="B487" s="11" t="s">
        <v>346</v>
      </c>
      <c r="C487" s="11">
        <v>300</v>
      </c>
      <c r="D487" s="11" t="s">
        <v>12</v>
      </c>
      <c r="E487" s="21">
        <v>2010</v>
      </c>
      <c r="F487" s="21">
        <v>2023</v>
      </c>
      <c r="G487" s="21">
        <v>0</v>
      </c>
      <c r="H487" s="2">
        <f t="shared" ref="H487" si="1411">(IF(D487="SELL",E487-F487,IF(D487="BUY",F487-E487)))*C487</f>
        <v>3900</v>
      </c>
      <c r="I487" s="2">
        <v>0</v>
      </c>
      <c r="J487" s="2">
        <f t="shared" ref="J487" si="1412">(I487+H487)/C487</f>
        <v>13</v>
      </c>
      <c r="K487" s="3">
        <f t="shared" ref="K487" si="1413">J487*C487</f>
        <v>3900</v>
      </c>
    </row>
    <row r="488" spans="1:11" ht="15.75">
      <c r="A488" s="14">
        <v>43843</v>
      </c>
      <c r="B488" s="11" t="s">
        <v>346</v>
      </c>
      <c r="C488" s="11">
        <v>300</v>
      </c>
      <c r="D488" s="11" t="s">
        <v>12</v>
      </c>
      <c r="E488" s="21">
        <v>1980</v>
      </c>
      <c r="F488" s="21">
        <v>1995</v>
      </c>
      <c r="G488" s="21">
        <v>0</v>
      </c>
      <c r="H488" s="2">
        <f t="shared" ref="H488" si="1414">(IF(D488="SELL",E488-F488,IF(D488="BUY",F488-E488)))*C488</f>
        <v>4500</v>
      </c>
      <c r="I488" s="2">
        <v>0</v>
      </c>
      <c r="J488" s="2">
        <f t="shared" ref="J488" si="1415">(I488+H488)/C488</f>
        <v>15</v>
      </c>
      <c r="K488" s="3">
        <f t="shared" ref="K488" si="1416">J488*C488</f>
        <v>4500</v>
      </c>
    </row>
    <row r="489" spans="1:11" ht="15.75">
      <c r="A489" s="14">
        <v>43840</v>
      </c>
      <c r="B489" s="11" t="s">
        <v>311</v>
      </c>
      <c r="C489" s="11">
        <v>4900</v>
      </c>
      <c r="D489" s="11" t="s">
        <v>12</v>
      </c>
      <c r="E489" s="21">
        <v>105</v>
      </c>
      <c r="F489" s="21">
        <v>106</v>
      </c>
      <c r="G489" s="21">
        <v>107.5</v>
      </c>
      <c r="H489" s="2">
        <f t="shared" ref="H489" si="1417">(IF(D489="SELL",E489-F489,IF(D489="BUY",F489-E489)))*C489</f>
        <v>4900</v>
      </c>
      <c r="I489" s="2">
        <f>C489*1.5</f>
        <v>7350</v>
      </c>
      <c r="J489" s="2">
        <f t="shared" ref="J489" si="1418">(I489+H489)/C489</f>
        <v>2.5</v>
      </c>
      <c r="K489" s="3">
        <f t="shared" ref="K489" si="1419">J489*C489</f>
        <v>12250</v>
      </c>
    </row>
    <row r="490" spans="1:11" ht="15.75">
      <c r="A490" s="14">
        <v>43840</v>
      </c>
      <c r="B490" s="11" t="s">
        <v>45</v>
      </c>
      <c r="C490" s="11">
        <v>400</v>
      </c>
      <c r="D490" s="11" t="s">
        <v>12</v>
      </c>
      <c r="E490" s="21">
        <v>1878</v>
      </c>
      <c r="F490" s="21">
        <v>1889</v>
      </c>
      <c r="G490" s="21">
        <v>0</v>
      </c>
      <c r="H490" s="2">
        <f t="shared" ref="H490" si="1420">(IF(D490="SELL",E490-F490,IF(D490="BUY",F490-E490)))*C490</f>
        <v>4400</v>
      </c>
      <c r="I490" s="2">
        <v>0</v>
      </c>
      <c r="J490" s="2">
        <f t="shared" ref="J490" si="1421">(I490+H490)/C490</f>
        <v>11</v>
      </c>
      <c r="K490" s="3">
        <f t="shared" ref="K490" si="1422">J490*C490</f>
        <v>4400</v>
      </c>
    </row>
    <row r="491" spans="1:11" ht="15.75">
      <c r="A491" s="14">
        <v>43839</v>
      </c>
      <c r="B491" s="11" t="s">
        <v>312</v>
      </c>
      <c r="C491" s="11">
        <v>300</v>
      </c>
      <c r="D491" s="11" t="s">
        <v>12</v>
      </c>
      <c r="E491" s="21">
        <v>1395</v>
      </c>
      <c r="F491" s="21">
        <v>1410</v>
      </c>
      <c r="G491" s="21">
        <v>0</v>
      </c>
      <c r="H491" s="2">
        <f t="shared" ref="H491" si="1423">(IF(D491="SELL",E491-F491,IF(D491="BUY",F491-E491)))*C491</f>
        <v>4500</v>
      </c>
      <c r="I491" s="2">
        <v>0</v>
      </c>
      <c r="J491" s="2">
        <f t="shared" ref="J491" si="1424">(I491+H491)/C491</f>
        <v>15</v>
      </c>
      <c r="K491" s="3">
        <f t="shared" ref="K491" si="1425">J491*C491</f>
        <v>4500</v>
      </c>
    </row>
    <row r="492" spans="1:11" ht="15.75">
      <c r="A492" s="14">
        <v>43838</v>
      </c>
      <c r="B492" s="11" t="s">
        <v>358</v>
      </c>
      <c r="C492" s="11">
        <v>800</v>
      </c>
      <c r="D492" s="11" t="s">
        <v>12</v>
      </c>
      <c r="E492" s="21">
        <v>980</v>
      </c>
      <c r="F492" s="21">
        <v>985.5</v>
      </c>
      <c r="G492" s="21">
        <v>997</v>
      </c>
      <c r="H492" s="2">
        <f t="shared" ref="H492" si="1426">(IF(D492="SELL",E492-F492,IF(D492="BUY",F492-E492)))*C492</f>
        <v>4400</v>
      </c>
      <c r="I492" s="2">
        <f>C492*11.5</f>
        <v>9200</v>
      </c>
      <c r="J492" s="2">
        <f t="shared" ref="J492" si="1427">(I492+H492)/C492</f>
        <v>17</v>
      </c>
      <c r="K492" s="3">
        <f t="shared" ref="K492" si="1428">J492*C492</f>
        <v>13600</v>
      </c>
    </row>
    <row r="493" spans="1:11" ht="15.75">
      <c r="A493" s="14">
        <v>43838</v>
      </c>
      <c r="B493" s="11" t="s">
        <v>99</v>
      </c>
      <c r="C493" s="11">
        <v>250</v>
      </c>
      <c r="D493" s="11" t="s">
        <v>12</v>
      </c>
      <c r="E493" s="21">
        <v>2230</v>
      </c>
      <c r="F493" s="21">
        <v>2245</v>
      </c>
      <c r="G493" s="21">
        <v>2253</v>
      </c>
      <c r="H493" s="2">
        <f t="shared" ref="H493" si="1429">(IF(D493="SELL",E493-F493,IF(D493="BUY",F493-E493)))*C493</f>
        <v>3750</v>
      </c>
      <c r="I493" s="2">
        <f>C493*8</f>
        <v>2000</v>
      </c>
      <c r="J493" s="2">
        <f t="shared" ref="J493" si="1430">(I493+H493)/C493</f>
        <v>23</v>
      </c>
      <c r="K493" s="3">
        <f t="shared" ref="K493" si="1431">J493*C493</f>
        <v>5750</v>
      </c>
    </row>
    <row r="494" spans="1:11" ht="15.75">
      <c r="A494" s="14">
        <v>43837</v>
      </c>
      <c r="B494" s="11" t="s">
        <v>357</v>
      </c>
      <c r="C494" s="11">
        <v>1200</v>
      </c>
      <c r="D494" s="11" t="s">
        <v>12</v>
      </c>
      <c r="E494" s="21">
        <v>776</v>
      </c>
      <c r="F494" s="21">
        <v>779.5</v>
      </c>
      <c r="G494" s="21">
        <v>0</v>
      </c>
      <c r="H494" s="2">
        <f t="shared" ref="H494" si="1432">(IF(D494="SELL",E494-F494,IF(D494="BUY",F494-E494)))*C494</f>
        <v>4200</v>
      </c>
      <c r="I494" s="2">
        <v>0</v>
      </c>
      <c r="J494" s="2">
        <f t="shared" ref="J494" si="1433">(I494+H494)/C494</f>
        <v>3.5</v>
      </c>
      <c r="K494" s="3">
        <f t="shared" ref="K494" si="1434">J494*C494</f>
        <v>4200</v>
      </c>
    </row>
    <row r="495" spans="1:11" ht="15.75">
      <c r="A495" s="14">
        <v>43836</v>
      </c>
      <c r="B495" s="11" t="s">
        <v>78</v>
      </c>
      <c r="C495" s="11">
        <v>5000</v>
      </c>
      <c r="D495" s="11" t="s">
        <v>13</v>
      </c>
      <c r="E495" s="21">
        <v>145</v>
      </c>
      <c r="F495" s="21">
        <v>144.1</v>
      </c>
      <c r="G495" s="21">
        <v>141</v>
      </c>
      <c r="H495" s="2">
        <f t="shared" ref="H495" si="1435">(IF(D495="SELL",E495-F495,IF(D495="BUY",F495-E495)))*C495</f>
        <v>4500.0000000000282</v>
      </c>
      <c r="I495" s="2">
        <f>C495*3.1</f>
        <v>15500</v>
      </c>
      <c r="J495" s="2">
        <f t="shared" ref="J495" si="1436">(I495+H495)/C495</f>
        <v>4.0000000000000062</v>
      </c>
      <c r="K495" s="3">
        <f t="shared" ref="K495" si="1437">J495*C495</f>
        <v>20000.000000000033</v>
      </c>
    </row>
    <row r="496" spans="1:11" ht="15.75">
      <c r="A496" s="14">
        <v>43833</v>
      </c>
      <c r="B496" s="11" t="s">
        <v>21</v>
      </c>
      <c r="C496" s="11">
        <v>1250</v>
      </c>
      <c r="D496" s="11" t="s">
        <v>12</v>
      </c>
      <c r="E496" s="21">
        <v>440</v>
      </c>
      <c r="F496" s="21">
        <v>443.9</v>
      </c>
      <c r="G496" s="21">
        <v>450</v>
      </c>
      <c r="H496" s="2">
        <f t="shared" ref="H496" si="1438">(IF(D496="SELL",E496-F496,IF(D496="BUY",F496-E496)))*C496</f>
        <v>4874.9999999999718</v>
      </c>
      <c r="I496" s="2">
        <f>C496*6.1</f>
        <v>7625</v>
      </c>
      <c r="J496" s="2">
        <f t="shared" ref="J496" si="1439">(I496+H496)/C496</f>
        <v>9.9999999999999769</v>
      </c>
      <c r="K496" s="3">
        <f t="shared" ref="K496" si="1440">J496*C496</f>
        <v>12499.999999999971</v>
      </c>
    </row>
    <row r="497" spans="1:11" ht="15.75">
      <c r="A497" s="14">
        <v>43832</v>
      </c>
      <c r="B497" s="11" t="s">
        <v>313</v>
      </c>
      <c r="C497" s="11">
        <v>9000</v>
      </c>
      <c r="D497" s="11" t="s">
        <v>12</v>
      </c>
      <c r="E497" s="21">
        <v>57.2</v>
      </c>
      <c r="F497" s="21">
        <v>57.8</v>
      </c>
      <c r="G497" s="21">
        <v>59</v>
      </c>
      <c r="H497" s="2">
        <f t="shared" ref="H497" si="1441">(IF(D497="SELL",E497-F497,IF(D497="BUY",F497-E497)))*C497</f>
        <v>5399.9999999999491</v>
      </c>
      <c r="I497" s="2">
        <f>C497*1.2</f>
        <v>10800</v>
      </c>
      <c r="J497" s="2">
        <f t="shared" ref="J497" si="1442">(I497+H497)/C497</f>
        <v>1.7999999999999943</v>
      </c>
      <c r="K497" s="3">
        <f t="shared" ref="K497" si="1443">J497*C497</f>
        <v>16199.999999999949</v>
      </c>
    </row>
    <row r="498" spans="1:11" ht="15.75">
      <c r="A498" s="14">
        <v>43832</v>
      </c>
      <c r="B498" s="11" t="s">
        <v>21</v>
      </c>
      <c r="C498" s="11">
        <v>1250</v>
      </c>
      <c r="D498" s="11" t="s">
        <v>12</v>
      </c>
      <c r="E498" s="21">
        <v>440</v>
      </c>
      <c r="F498" s="21">
        <v>443.9</v>
      </c>
      <c r="G498" s="21">
        <v>0</v>
      </c>
      <c r="H498" s="2">
        <f t="shared" ref="H498" si="1444">(IF(D498="SELL",E498-F498,IF(D498="BUY",F498-E498)))*C498</f>
        <v>4874.9999999999718</v>
      </c>
      <c r="I498" s="2">
        <v>0</v>
      </c>
      <c r="J498" s="2">
        <f t="shared" ref="J498" si="1445">(I498+H498)/C498</f>
        <v>3.8999999999999773</v>
      </c>
      <c r="K498" s="3">
        <f t="shared" ref="K498" si="1446">J498*C498</f>
        <v>4874.9999999999718</v>
      </c>
    </row>
    <row r="499" spans="1:11" ht="15.75">
      <c r="A499" s="14">
        <v>43831</v>
      </c>
      <c r="B499" s="11" t="s">
        <v>232</v>
      </c>
      <c r="C499" s="11">
        <v>800</v>
      </c>
      <c r="D499" s="11" t="s">
        <v>12</v>
      </c>
      <c r="E499" s="21">
        <v>809</v>
      </c>
      <c r="F499" s="21">
        <v>800</v>
      </c>
      <c r="G499" s="21">
        <v>0</v>
      </c>
      <c r="H499" s="2">
        <f t="shared" ref="H499" si="1447">(IF(D499="SELL",E499-F499,IF(D499="BUY",F499-E499)))*C499</f>
        <v>-7200</v>
      </c>
      <c r="I499" s="2">
        <v>0</v>
      </c>
      <c r="J499" s="2">
        <f t="shared" ref="J499" si="1448">(I499+H499)/C499</f>
        <v>-9</v>
      </c>
      <c r="K499" s="3">
        <f t="shared" ref="K499" si="1449">J499*C499</f>
        <v>-7200</v>
      </c>
    </row>
    <row r="500" spans="1:11" ht="15.75">
      <c r="A500" s="14">
        <v>44196</v>
      </c>
      <c r="B500" s="11" t="s">
        <v>53</v>
      </c>
      <c r="C500" s="11">
        <v>500</v>
      </c>
      <c r="D500" s="11" t="s">
        <v>12</v>
      </c>
      <c r="E500" s="21">
        <v>1662</v>
      </c>
      <c r="F500" s="21">
        <v>1670</v>
      </c>
      <c r="G500" s="21">
        <v>0</v>
      </c>
      <c r="H500" s="2">
        <f t="shared" ref="H500" si="1450">(IF(D500="SELL",E500-F500,IF(D500="BUY",F500-E500)))*C500</f>
        <v>4000</v>
      </c>
      <c r="I500" s="2">
        <v>0</v>
      </c>
      <c r="J500" s="2">
        <f t="shared" ref="J500" si="1451">(I500+H500)/C500</f>
        <v>8</v>
      </c>
      <c r="K500" s="3">
        <f t="shared" ref="K500" si="1452">J500*C500</f>
        <v>4000</v>
      </c>
    </row>
    <row r="501" spans="1:11" ht="15.75">
      <c r="A501" s="14">
        <v>44196</v>
      </c>
      <c r="B501" s="11" t="s">
        <v>142</v>
      </c>
      <c r="C501" s="11">
        <v>550</v>
      </c>
      <c r="D501" s="11" t="s">
        <v>12</v>
      </c>
      <c r="E501" s="21">
        <v>1778</v>
      </c>
      <c r="F501" s="21">
        <v>1769</v>
      </c>
      <c r="G501" s="21">
        <v>0</v>
      </c>
      <c r="H501" s="2">
        <f t="shared" ref="H501" si="1453">(IF(D501="SELL",E501-F501,IF(D501="BUY",F501-E501)))*C501</f>
        <v>-4950</v>
      </c>
      <c r="I501" s="2">
        <v>0</v>
      </c>
      <c r="J501" s="2">
        <f t="shared" ref="J501" si="1454">(I501+H501)/C501</f>
        <v>-9</v>
      </c>
      <c r="K501" s="3">
        <f t="shared" ref="K501" si="1455">J501*C501</f>
        <v>-4950</v>
      </c>
    </row>
    <row r="502" spans="1:11" ht="15.75">
      <c r="A502" s="14">
        <v>43829</v>
      </c>
      <c r="B502" s="11" t="s">
        <v>356</v>
      </c>
      <c r="C502" s="11">
        <v>1100</v>
      </c>
      <c r="D502" s="11" t="s">
        <v>12</v>
      </c>
      <c r="E502" s="21">
        <v>635</v>
      </c>
      <c r="F502" s="21">
        <v>639.9</v>
      </c>
      <c r="G502" s="21">
        <v>0</v>
      </c>
      <c r="H502" s="2">
        <f t="shared" ref="H502" si="1456">(IF(D502="SELL",E502-F502,IF(D502="BUY",F502-E502)))*C502</f>
        <v>5389.9999999999745</v>
      </c>
      <c r="I502" s="2">
        <v>0</v>
      </c>
      <c r="J502" s="2">
        <f t="shared" ref="J502" si="1457">(I502+H502)/C502</f>
        <v>4.8999999999999773</v>
      </c>
      <c r="K502" s="3">
        <f t="shared" ref="K502" si="1458">J502*C502</f>
        <v>5389.9999999999745</v>
      </c>
    </row>
    <row r="503" spans="1:11" ht="15.75">
      <c r="A503" s="14">
        <v>43826</v>
      </c>
      <c r="B503" s="11" t="s">
        <v>355</v>
      </c>
      <c r="C503" s="11">
        <v>700</v>
      </c>
      <c r="D503" s="11" t="s">
        <v>12</v>
      </c>
      <c r="E503" s="21">
        <v>772</v>
      </c>
      <c r="F503" s="21">
        <v>778</v>
      </c>
      <c r="G503" s="21">
        <v>0</v>
      </c>
      <c r="H503" s="2">
        <f t="shared" ref="H503" si="1459">(IF(D503="SELL",E503-F503,IF(D503="BUY",F503-E503)))*C503</f>
        <v>4200</v>
      </c>
      <c r="I503" s="2">
        <v>0</v>
      </c>
      <c r="J503" s="2">
        <f t="shared" ref="J503" si="1460">(I503+H503)/C503</f>
        <v>6</v>
      </c>
      <c r="K503" s="3">
        <f t="shared" ref="K503" si="1461">J503*C503</f>
        <v>4200</v>
      </c>
    </row>
    <row r="504" spans="1:11" ht="15.75">
      <c r="A504" s="14">
        <v>43826</v>
      </c>
      <c r="B504" s="11" t="s">
        <v>337</v>
      </c>
      <c r="C504" s="11">
        <v>4000</v>
      </c>
      <c r="D504" s="11" t="s">
        <v>12</v>
      </c>
      <c r="E504" s="21">
        <v>211.4</v>
      </c>
      <c r="F504" s="21">
        <v>210</v>
      </c>
      <c r="G504" s="21">
        <v>0</v>
      </c>
      <c r="H504" s="2">
        <f t="shared" ref="H504" si="1462">(IF(D504="SELL",E504-F504,IF(D504="BUY",F504-E504)))*C504</f>
        <v>-5600.0000000000227</v>
      </c>
      <c r="I504" s="2">
        <v>0</v>
      </c>
      <c r="J504" s="2">
        <f t="shared" ref="J504" si="1463">(I504+H504)/C504</f>
        <v>-1.4000000000000057</v>
      </c>
      <c r="K504" s="3">
        <f t="shared" ref="K504" si="1464">J504*C504</f>
        <v>-5600.0000000000227</v>
      </c>
    </row>
    <row r="505" spans="1:11" ht="15.75">
      <c r="A505" s="14">
        <v>43825</v>
      </c>
      <c r="B505" s="11" t="s">
        <v>353</v>
      </c>
      <c r="C505" s="11">
        <v>6000</v>
      </c>
      <c r="D505" s="11" t="s">
        <v>12</v>
      </c>
      <c r="E505" s="21">
        <v>125.9</v>
      </c>
      <c r="F505" s="21">
        <v>126.7</v>
      </c>
      <c r="G505" s="21">
        <v>0</v>
      </c>
      <c r="H505" s="2">
        <f t="shared" ref="H505" si="1465">(IF(D505="SELL",E505-F505,IF(D505="BUY",F505-E505)))*C505</f>
        <v>4799.9999999999827</v>
      </c>
      <c r="I505" s="2">
        <v>0</v>
      </c>
      <c r="J505" s="2">
        <f t="shared" ref="J505" si="1466">(I505+H505)/C505</f>
        <v>0.79999999999999716</v>
      </c>
      <c r="K505" s="3">
        <f t="shared" ref="K505" si="1467">J505*C505</f>
        <v>4799.9999999999827</v>
      </c>
    </row>
    <row r="506" spans="1:11" ht="15.75">
      <c r="A506" s="14">
        <v>43823</v>
      </c>
      <c r="B506" s="11" t="s">
        <v>251</v>
      </c>
      <c r="C506" s="11">
        <v>600</v>
      </c>
      <c r="D506" s="11" t="s">
        <v>12</v>
      </c>
      <c r="E506" s="21">
        <v>1820</v>
      </c>
      <c r="F506" s="21">
        <v>1810</v>
      </c>
      <c r="G506" s="21">
        <v>0</v>
      </c>
      <c r="H506" s="2">
        <f t="shared" ref="H506" si="1468">(IF(D506="SELL",E506-F506,IF(D506="BUY",F506-E506)))*C506</f>
        <v>-6000</v>
      </c>
      <c r="I506" s="2">
        <v>0</v>
      </c>
      <c r="J506" s="2">
        <f t="shared" ref="J506" si="1469">(I506+H506)/C506</f>
        <v>-10</v>
      </c>
      <c r="K506" s="3">
        <f t="shared" ref="K506" si="1470">J506*C506</f>
        <v>-6000</v>
      </c>
    </row>
    <row r="507" spans="1:11" ht="15.75">
      <c r="A507" s="14">
        <v>43822</v>
      </c>
      <c r="B507" s="11" t="s">
        <v>60</v>
      </c>
      <c r="C507" s="11">
        <v>1300</v>
      </c>
      <c r="D507" s="11" t="s">
        <v>12</v>
      </c>
      <c r="E507" s="21">
        <v>290</v>
      </c>
      <c r="F507" s="21">
        <v>293.5</v>
      </c>
      <c r="G507" s="21">
        <v>0</v>
      </c>
      <c r="H507" s="2">
        <f t="shared" ref="H507" si="1471">(IF(D507="SELL",E507-F507,IF(D507="BUY",F507-E507)))*C507</f>
        <v>4550</v>
      </c>
      <c r="I507" s="2">
        <v>0</v>
      </c>
      <c r="J507" s="2">
        <f t="shared" ref="J507" si="1472">(I507+H507)/C507</f>
        <v>3.5</v>
      </c>
      <c r="K507" s="3">
        <f t="shared" ref="K507" si="1473">J507*C507</f>
        <v>4550</v>
      </c>
    </row>
    <row r="508" spans="1:11" ht="15.75">
      <c r="A508" s="14">
        <v>43822</v>
      </c>
      <c r="B508" s="11" t="s">
        <v>354</v>
      </c>
      <c r="C508" s="11">
        <v>550</v>
      </c>
      <c r="D508" s="11" t="s">
        <v>12</v>
      </c>
      <c r="E508" s="21">
        <v>1550</v>
      </c>
      <c r="F508" s="21">
        <v>1558</v>
      </c>
      <c r="G508" s="21">
        <v>0</v>
      </c>
      <c r="H508" s="2">
        <f t="shared" ref="H508" si="1474">(IF(D508="SELL",E508-F508,IF(D508="BUY",F508-E508)))*C508</f>
        <v>4400</v>
      </c>
      <c r="I508" s="2">
        <v>0</v>
      </c>
      <c r="J508" s="2">
        <f t="shared" ref="J508" si="1475">(I508+H508)/C508</f>
        <v>8</v>
      </c>
      <c r="K508" s="3">
        <f t="shared" ref="K508" si="1476">J508*C508</f>
        <v>4400</v>
      </c>
    </row>
    <row r="509" spans="1:11" ht="15.75">
      <c r="A509" s="14">
        <v>43819</v>
      </c>
      <c r="B509" s="11" t="s">
        <v>18</v>
      </c>
      <c r="C509" s="11">
        <v>2500</v>
      </c>
      <c r="D509" s="11" t="s">
        <v>12</v>
      </c>
      <c r="E509" s="21">
        <v>375.5</v>
      </c>
      <c r="F509" s="21">
        <v>377.5</v>
      </c>
      <c r="G509" s="21">
        <v>0</v>
      </c>
      <c r="H509" s="2">
        <f t="shared" ref="H509" si="1477">(IF(D509="SELL",E509-F509,IF(D509="BUY",F509-E509)))*C509</f>
        <v>5000</v>
      </c>
      <c r="I509" s="2">
        <v>0</v>
      </c>
      <c r="J509" s="2">
        <f t="shared" ref="J509" si="1478">(I509+H509)/C509</f>
        <v>2</v>
      </c>
      <c r="K509" s="3">
        <f t="shared" ref="K509" si="1479">J509*C509</f>
        <v>5000</v>
      </c>
    </row>
    <row r="510" spans="1:11" ht="15.75">
      <c r="A510" s="14">
        <v>43819</v>
      </c>
      <c r="B510" s="11" t="s">
        <v>142</v>
      </c>
      <c r="C510" s="11">
        <v>550</v>
      </c>
      <c r="D510" s="11" t="s">
        <v>12</v>
      </c>
      <c r="E510" s="21">
        <v>1691</v>
      </c>
      <c r="F510" s="21">
        <v>1698</v>
      </c>
      <c r="G510" s="21">
        <v>1700</v>
      </c>
      <c r="H510" s="2">
        <f t="shared" ref="H510" si="1480">(IF(D510="SELL",E510-F510,IF(D510="BUY",F510-E510)))*C510</f>
        <v>3850</v>
      </c>
      <c r="I510" s="2">
        <f>C510*2</f>
        <v>1100</v>
      </c>
      <c r="J510" s="2">
        <f t="shared" ref="J510" si="1481">(I510+H510)/C510</f>
        <v>9</v>
      </c>
      <c r="K510" s="3">
        <f t="shared" ref="K510" si="1482">J510*C510</f>
        <v>4950</v>
      </c>
    </row>
    <row r="511" spans="1:11" ht="15.75">
      <c r="A511" s="14">
        <v>43818</v>
      </c>
      <c r="B511" s="11" t="s">
        <v>336</v>
      </c>
      <c r="C511" s="11">
        <v>1500</v>
      </c>
      <c r="D511" s="11" t="s">
        <v>12</v>
      </c>
      <c r="E511" s="21">
        <v>724</v>
      </c>
      <c r="F511" s="21">
        <v>726.5</v>
      </c>
      <c r="G511" s="21">
        <v>735</v>
      </c>
      <c r="H511" s="2">
        <f t="shared" ref="H511" si="1483">(IF(D511="SELL",E511-F511,IF(D511="BUY",F511-E511)))*C511</f>
        <v>3750</v>
      </c>
      <c r="I511" s="2">
        <f>C511*7.5</f>
        <v>11250</v>
      </c>
      <c r="J511" s="2">
        <f t="shared" ref="J511" si="1484">(I511+H511)/C511</f>
        <v>10</v>
      </c>
      <c r="K511" s="3">
        <f t="shared" ref="K511" si="1485">J511*C511</f>
        <v>15000</v>
      </c>
    </row>
    <row r="512" spans="1:11" ht="15.75">
      <c r="A512" s="14">
        <v>43818</v>
      </c>
      <c r="B512" s="11" t="s">
        <v>353</v>
      </c>
      <c r="C512" s="11">
        <v>6000</v>
      </c>
      <c r="D512" s="11" t="s">
        <v>12</v>
      </c>
      <c r="E512" s="21">
        <v>123.5</v>
      </c>
      <c r="F512" s="21">
        <v>124.2</v>
      </c>
      <c r="G512" s="21">
        <v>0</v>
      </c>
      <c r="H512" s="2">
        <f t="shared" ref="H512" si="1486">(IF(D512="SELL",E512-F512,IF(D512="BUY",F512-E512)))*C512</f>
        <v>4200.0000000000173</v>
      </c>
      <c r="I512" s="2">
        <v>0</v>
      </c>
      <c r="J512" s="2">
        <f t="shared" ref="J512" si="1487">(I512+H512)/C512</f>
        <v>0.70000000000000284</v>
      </c>
      <c r="K512" s="3">
        <f t="shared" ref="K512" si="1488">J512*C512</f>
        <v>4200.0000000000173</v>
      </c>
    </row>
    <row r="513" spans="1:11" ht="15.75">
      <c r="A513" s="14">
        <v>43817</v>
      </c>
      <c r="B513" s="11" t="s">
        <v>287</v>
      </c>
      <c r="C513" s="11">
        <v>600</v>
      </c>
      <c r="D513" s="11" t="s">
        <v>12</v>
      </c>
      <c r="E513" s="21">
        <v>893</v>
      </c>
      <c r="F513" s="21">
        <v>900</v>
      </c>
      <c r="G513" s="21">
        <v>0</v>
      </c>
      <c r="H513" s="2">
        <f t="shared" ref="H513" si="1489">(IF(D513="SELL",E513-F513,IF(D513="BUY",F513-E513)))*C513</f>
        <v>4200</v>
      </c>
      <c r="I513" s="2">
        <v>0</v>
      </c>
      <c r="J513" s="2">
        <f t="shared" ref="J513" si="1490">(I513+H513)/C513</f>
        <v>7</v>
      </c>
      <c r="K513" s="3">
        <f t="shared" ref="K513" si="1491">J513*C513</f>
        <v>4200</v>
      </c>
    </row>
    <row r="514" spans="1:11" ht="15.75">
      <c r="A514" s="14">
        <v>43817</v>
      </c>
      <c r="B514" s="11" t="s">
        <v>262</v>
      </c>
      <c r="C514" s="11">
        <v>2200</v>
      </c>
      <c r="D514" s="11" t="s">
        <v>12</v>
      </c>
      <c r="E514" s="21">
        <v>498</v>
      </c>
      <c r="F514" s="21">
        <v>499.5</v>
      </c>
      <c r="G514" s="21">
        <v>0</v>
      </c>
      <c r="H514" s="2">
        <f t="shared" ref="H514" si="1492">(IF(D514="SELL",E514-F514,IF(D514="BUY",F514-E514)))*C514</f>
        <v>3300</v>
      </c>
      <c r="I514" s="2">
        <v>0</v>
      </c>
      <c r="J514" s="2">
        <f t="shared" ref="J514" si="1493">(I514+H514)/C514</f>
        <v>1.5</v>
      </c>
      <c r="K514" s="3">
        <f t="shared" ref="K514" si="1494">J514*C514</f>
        <v>3300</v>
      </c>
    </row>
    <row r="515" spans="1:11" ht="15.75">
      <c r="A515" s="14">
        <v>43817</v>
      </c>
      <c r="B515" s="11" t="s">
        <v>107</v>
      </c>
      <c r="C515" s="11">
        <v>200</v>
      </c>
      <c r="D515" s="11" t="s">
        <v>12</v>
      </c>
      <c r="E515" s="21">
        <v>32130</v>
      </c>
      <c r="F515" s="21">
        <v>32200</v>
      </c>
      <c r="G515" s="21">
        <v>32300</v>
      </c>
      <c r="H515" s="2">
        <f t="shared" ref="H515" si="1495">(IF(D515="SELL",E515-F515,IF(D515="BUY",F515-E515)))*C515</f>
        <v>14000</v>
      </c>
      <c r="I515" s="2">
        <f>C515*100</f>
        <v>20000</v>
      </c>
      <c r="J515" s="2">
        <f t="shared" ref="J515" si="1496">(I515+H515)/C515</f>
        <v>170</v>
      </c>
      <c r="K515" s="3">
        <f t="shared" ref="K515" si="1497">J515*C515</f>
        <v>34000</v>
      </c>
    </row>
    <row r="516" spans="1:11" ht="15.75">
      <c r="A516" s="14">
        <v>43816</v>
      </c>
      <c r="B516" s="11" t="s">
        <v>26</v>
      </c>
      <c r="C516" s="11">
        <v>75</v>
      </c>
      <c r="D516" s="11" t="s">
        <v>12</v>
      </c>
      <c r="E516" s="21">
        <v>7285</v>
      </c>
      <c r="F516" s="21">
        <v>7185</v>
      </c>
      <c r="G516" s="21">
        <v>0</v>
      </c>
      <c r="H516" s="2">
        <f t="shared" ref="H516" si="1498">(IF(D516="SELL",E516-F516,IF(D516="BUY",F516-E516)))*C516</f>
        <v>-7500</v>
      </c>
      <c r="I516" s="2">
        <v>0</v>
      </c>
      <c r="J516" s="2">
        <f t="shared" ref="J516" si="1499">(I516+H516)/C516</f>
        <v>-100</v>
      </c>
      <c r="K516" s="3">
        <f t="shared" ref="K516" si="1500">J516*C516</f>
        <v>-7500</v>
      </c>
    </row>
    <row r="517" spans="1:11" ht="15.75">
      <c r="A517" s="14">
        <v>43816</v>
      </c>
      <c r="B517" s="11" t="s">
        <v>99</v>
      </c>
      <c r="C517" s="11">
        <v>250</v>
      </c>
      <c r="D517" s="11" t="s">
        <v>12</v>
      </c>
      <c r="E517" s="21">
        <v>2148</v>
      </c>
      <c r="F517" s="21">
        <v>2163</v>
      </c>
      <c r="G517" s="21">
        <v>2168.5</v>
      </c>
      <c r="H517" s="2">
        <f t="shared" ref="H517" si="1501">(IF(D517="SELL",E517-F517,IF(D517="BUY",F517-E517)))*C517</f>
        <v>3750</v>
      </c>
      <c r="I517" s="2">
        <f>C517*5.5</f>
        <v>1375</v>
      </c>
      <c r="J517" s="2">
        <f t="shared" ref="J517" si="1502">(I517+H517)/C517</f>
        <v>20.5</v>
      </c>
      <c r="K517" s="3">
        <f t="shared" ref="K517" si="1503">J517*C517</f>
        <v>5125</v>
      </c>
    </row>
    <row r="518" spans="1:11" ht="15.75">
      <c r="A518" s="14">
        <v>43815</v>
      </c>
      <c r="B518" s="11" t="s">
        <v>311</v>
      </c>
      <c r="C518" s="11">
        <v>4000</v>
      </c>
      <c r="D518" s="11" t="s">
        <v>12</v>
      </c>
      <c r="E518" s="21">
        <v>104</v>
      </c>
      <c r="F518" s="21">
        <v>105</v>
      </c>
      <c r="G518" s="21">
        <v>0</v>
      </c>
      <c r="H518" s="2">
        <f t="shared" ref="H518" si="1504">(IF(D518="SELL",E518-F518,IF(D518="BUY",F518-E518)))*C518</f>
        <v>4000</v>
      </c>
      <c r="I518" s="2">
        <v>0</v>
      </c>
      <c r="J518" s="2">
        <f t="shared" ref="J518" si="1505">(I518+H518)/C518</f>
        <v>1</v>
      </c>
      <c r="K518" s="3">
        <f t="shared" ref="K518" si="1506">J518*C518</f>
        <v>4000</v>
      </c>
    </row>
    <row r="519" spans="1:11" ht="15.75">
      <c r="A519" s="14">
        <v>43815</v>
      </c>
      <c r="B519" s="11" t="s">
        <v>232</v>
      </c>
      <c r="C519" s="11">
        <v>600</v>
      </c>
      <c r="D519" s="11" t="s">
        <v>12</v>
      </c>
      <c r="E519" s="21">
        <v>771</v>
      </c>
      <c r="F519" s="21">
        <v>762</v>
      </c>
      <c r="G519" s="21">
        <v>0</v>
      </c>
      <c r="H519" s="2">
        <f t="shared" ref="H519" si="1507">(IF(D519="SELL",E519-F519,IF(D519="BUY",F519-E519)))*C519</f>
        <v>-5400</v>
      </c>
      <c r="I519" s="2">
        <v>0</v>
      </c>
      <c r="J519" s="2">
        <f t="shared" ref="J519" si="1508">(I519+H519)/C519</f>
        <v>-9</v>
      </c>
      <c r="K519" s="3">
        <f t="shared" ref="K519" si="1509">J519*C519</f>
        <v>-5400</v>
      </c>
    </row>
    <row r="520" spans="1:11" ht="15.75">
      <c r="A520" s="14">
        <v>43812</v>
      </c>
      <c r="B520" s="11" t="s">
        <v>46</v>
      </c>
      <c r="C520" s="11">
        <v>800</v>
      </c>
      <c r="D520" s="11" t="s">
        <v>12</v>
      </c>
      <c r="E520" s="21">
        <v>298</v>
      </c>
      <c r="F520" s="21">
        <v>303</v>
      </c>
      <c r="G520" s="21">
        <v>315</v>
      </c>
      <c r="H520" s="2">
        <f t="shared" ref="H520" si="1510">(IF(D520="SELL",E520-F520,IF(D520="BUY",F520-E520)))*C520</f>
        <v>4000</v>
      </c>
      <c r="I520" s="2">
        <f>C520*12</f>
        <v>9600</v>
      </c>
      <c r="J520" s="2">
        <f t="shared" ref="J520" si="1511">(I520+H520)/C520</f>
        <v>17</v>
      </c>
      <c r="K520" s="3">
        <f t="shared" ref="K520" si="1512">J520*C520</f>
        <v>13600</v>
      </c>
    </row>
    <row r="521" spans="1:11" ht="15.75">
      <c r="A521" s="14">
        <v>43812</v>
      </c>
      <c r="B521" s="11" t="s">
        <v>318</v>
      </c>
      <c r="C521" s="11">
        <v>1200</v>
      </c>
      <c r="D521" s="11" t="s">
        <v>12</v>
      </c>
      <c r="E521" s="21">
        <v>343.5</v>
      </c>
      <c r="F521" s="21">
        <v>344.95</v>
      </c>
      <c r="G521" s="21">
        <v>0</v>
      </c>
      <c r="H521" s="2">
        <f t="shared" ref="H521" si="1513">(IF(D521="SELL",E521-F521,IF(D521="BUY",F521-E521)))*C521</f>
        <v>1739.9999999999864</v>
      </c>
      <c r="I521" s="2">
        <v>0</v>
      </c>
      <c r="J521" s="2">
        <f t="shared" ref="J521" si="1514">(I521+H521)/C521</f>
        <v>1.4499999999999886</v>
      </c>
      <c r="K521" s="3">
        <f t="shared" ref="K521" si="1515">J521*C521</f>
        <v>1739.9999999999864</v>
      </c>
    </row>
    <row r="522" spans="1:11" ht="15.75">
      <c r="A522" s="14">
        <v>43811</v>
      </c>
      <c r="B522" s="11" t="s">
        <v>57</v>
      </c>
      <c r="C522" s="11">
        <v>250</v>
      </c>
      <c r="D522" s="11" t="s">
        <v>12</v>
      </c>
      <c r="E522" s="21">
        <v>3314</v>
      </c>
      <c r="F522" s="21">
        <v>3330</v>
      </c>
      <c r="G522" s="21">
        <v>0</v>
      </c>
      <c r="H522" s="2">
        <f t="shared" ref="H522" si="1516">(IF(D522="SELL",E522-F522,IF(D522="BUY",F522-E522)))*C522</f>
        <v>4000</v>
      </c>
      <c r="I522" s="2">
        <v>0</v>
      </c>
      <c r="J522" s="2">
        <f t="shared" ref="J522" si="1517">(I522+H522)/C522</f>
        <v>16</v>
      </c>
      <c r="K522" s="3">
        <f t="shared" ref="K522" si="1518">J522*C522</f>
        <v>4000</v>
      </c>
    </row>
    <row r="523" spans="1:11" ht="15.75">
      <c r="A523" s="14">
        <v>43811</v>
      </c>
      <c r="B523" s="11" t="s">
        <v>352</v>
      </c>
      <c r="C523" s="11">
        <v>25</v>
      </c>
      <c r="D523" s="11" t="s">
        <v>12</v>
      </c>
      <c r="E523" s="21">
        <v>21950</v>
      </c>
      <c r="F523" s="21">
        <v>22120</v>
      </c>
      <c r="G523" s="21">
        <v>0</v>
      </c>
      <c r="H523" s="2">
        <f t="shared" ref="H523" si="1519">(IF(D523="SELL",E523-F523,IF(D523="BUY",F523-E523)))*C523</f>
        <v>4250</v>
      </c>
      <c r="I523" s="2">
        <v>0</v>
      </c>
      <c r="J523" s="2">
        <f t="shared" ref="J523" si="1520">(I523+H523)/C523</f>
        <v>170</v>
      </c>
      <c r="K523" s="3">
        <f t="shared" ref="K523" si="1521">J523*C523</f>
        <v>4250</v>
      </c>
    </row>
    <row r="524" spans="1:11" ht="15.75">
      <c r="A524" s="14">
        <v>43810</v>
      </c>
      <c r="B524" s="11" t="s">
        <v>242</v>
      </c>
      <c r="C524" s="11">
        <v>250</v>
      </c>
      <c r="D524" s="11" t="s">
        <v>12</v>
      </c>
      <c r="E524" s="21">
        <v>3248</v>
      </c>
      <c r="F524" s="21">
        <v>3265</v>
      </c>
      <c r="G524" s="21">
        <v>3278</v>
      </c>
      <c r="H524" s="2">
        <f t="shared" ref="H524" si="1522">(IF(D524="SELL",E524-F524,IF(D524="BUY",F524-E524)))*C524</f>
        <v>4250</v>
      </c>
      <c r="I524" s="2">
        <f>C524*13</f>
        <v>3250</v>
      </c>
      <c r="J524" s="2">
        <f t="shared" ref="J524" si="1523">(I524+H524)/C524</f>
        <v>30</v>
      </c>
      <c r="K524" s="3">
        <f t="shared" ref="K524" si="1524">J524*C524</f>
        <v>7500</v>
      </c>
    </row>
    <row r="525" spans="1:11" ht="15.75">
      <c r="A525" s="14">
        <v>43809</v>
      </c>
      <c r="B525" s="11" t="s">
        <v>324</v>
      </c>
      <c r="C525" s="11">
        <v>12000</v>
      </c>
      <c r="D525" s="11" t="s">
        <v>12</v>
      </c>
      <c r="E525" s="21">
        <v>39</v>
      </c>
      <c r="F525" s="21">
        <v>38.6</v>
      </c>
      <c r="G525" s="21">
        <v>0</v>
      </c>
      <c r="H525" s="2">
        <f t="shared" ref="H525" si="1525">(IF(D525="SELL",E525-F525,IF(D525="BUY",F525-E525)))*C525</f>
        <v>-4799.9999999999827</v>
      </c>
      <c r="I525" s="2">
        <v>0</v>
      </c>
      <c r="J525" s="2">
        <f t="shared" ref="J525" si="1526">(I525+H525)/C525</f>
        <v>-0.39999999999999858</v>
      </c>
      <c r="K525" s="3">
        <f t="shared" ref="K525" si="1527">J525*C525</f>
        <v>-4799.9999999999827</v>
      </c>
    </row>
    <row r="526" spans="1:11" ht="15.75">
      <c r="A526" s="14">
        <v>43809</v>
      </c>
      <c r="B526" s="11" t="s">
        <v>335</v>
      </c>
      <c r="C526" s="11">
        <v>750</v>
      </c>
      <c r="D526" s="11" t="s">
        <v>12</v>
      </c>
      <c r="E526" s="21">
        <v>1191</v>
      </c>
      <c r="F526" s="21">
        <v>1183</v>
      </c>
      <c r="G526" s="21">
        <v>0</v>
      </c>
      <c r="H526" s="2">
        <f t="shared" ref="H526" si="1528">(IF(D526="SELL",E526-F526,IF(D526="BUY",F526-E526)))*C526</f>
        <v>-6000</v>
      </c>
      <c r="I526" s="2">
        <v>0</v>
      </c>
      <c r="J526" s="2">
        <f t="shared" ref="J526" si="1529">(I526+H526)/C526</f>
        <v>-8</v>
      </c>
      <c r="K526" s="3">
        <f t="shared" ref="K526" si="1530">J526*C526</f>
        <v>-6000</v>
      </c>
    </row>
    <row r="527" spans="1:11" ht="15.75">
      <c r="A527" s="14">
        <v>43808</v>
      </c>
      <c r="B527" s="11" t="s">
        <v>122</v>
      </c>
      <c r="C527" s="11">
        <v>6200</v>
      </c>
      <c r="D527" s="11" t="s">
        <v>12</v>
      </c>
      <c r="E527" s="21">
        <v>111</v>
      </c>
      <c r="F527" s="21">
        <v>111.7</v>
      </c>
      <c r="G527" s="21">
        <v>112.5</v>
      </c>
      <c r="H527" s="2">
        <f t="shared" ref="H527" si="1531">(IF(D527="SELL",E527-F527,IF(D527="BUY",F527-E527)))*C527</f>
        <v>4340.0000000000173</v>
      </c>
      <c r="I527" s="2">
        <f>C527*0.8</f>
        <v>4960</v>
      </c>
      <c r="J527" s="2">
        <f t="shared" ref="J527" si="1532">(I527+H527)/C527</f>
        <v>1.5000000000000029</v>
      </c>
      <c r="K527" s="3">
        <f t="shared" ref="K527" si="1533">J527*C527</f>
        <v>9300.0000000000182</v>
      </c>
    </row>
    <row r="528" spans="1:11" ht="15.75">
      <c r="A528" s="14">
        <v>43808</v>
      </c>
      <c r="B528" s="11" t="s">
        <v>85</v>
      </c>
      <c r="C528" s="11">
        <v>250</v>
      </c>
      <c r="D528" s="11" t="s">
        <v>12</v>
      </c>
      <c r="E528" s="21">
        <v>2910</v>
      </c>
      <c r="F528" s="21">
        <v>2924</v>
      </c>
      <c r="G528" s="21">
        <v>0</v>
      </c>
      <c r="H528" s="2">
        <f t="shared" ref="H528" si="1534">(IF(D528="SELL",E528-F528,IF(D528="BUY",F528-E528)))*C528</f>
        <v>3500</v>
      </c>
      <c r="I528" s="2">
        <v>0</v>
      </c>
      <c r="J528" s="2">
        <f t="shared" ref="J528" si="1535">(I528+H528)/C528</f>
        <v>14</v>
      </c>
      <c r="K528" s="3">
        <f t="shared" ref="K528" si="1536">J528*C528</f>
        <v>3500</v>
      </c>
    </row>
    <row r="529" spans="1:11" ht="15.75">
      <c r="A529" s="14">
        <v>43805</v>
      </c>
      <c r="B529" s="11" t="s">
        <v>85</v>
      </c>
      <c r="C529" s="11">
        <v>250</v>
      </c>
      <c r="D529" s="11" t="s">
        <v>12</v>
      </c>
      <c r="E529" s="21">
        <v>2905</v>
      </c>
      <c r="F529" s="21">
        <v>2920</v>
      </c>
      <c r="G529" s="21">
        <v>2950</v>
      </c>
      <c r="H529" s="2">
        <f t="shared" ref="H529" si="1537">(IF(D529="SELL",E529-F529,IF(D529="BUY",F529-E529)))*C529</f>
        <v>3750</v>
      </c>
      <c r="I529" s="2">
        <f>C529*30</f>
        <v>7500</v>
      </c>
      <c r="J529" s="2">
        <f t="shared" ref="J529" si="1538">(I529+H529)/C529</f>
        <v>45</v>
      </c>
      <c r="K529" s="3">
        <f t="shared" ref="K529" si="1539">J529*C529</f>
        <v>11250</v>
      </c>
    </row>
    <row r="530" spans="1:11" ht="15.75">
      <c r="A530" s="14">
        <v>43805</v>
      </c>
      <c r="B530" s="11" t="s">
        <v>21</v>
      </c>
      <c r="C530" s="11">
        <v>1000</v>
      </c>
      <c r="D530" s="11" t="s">
        <v>12</v>
      </c>
      <c r="E530" s="21">
        <v>443.5</v>
      </c>
      <c r="F530" s="21">
        <v>438</v>
      </c>
      <c r="G530" s="21">
        <v>0</v>
      </c>
      <c r="H530" s="2">
        <f t="shared" ref="H530" si="1540">(IF(D530="SELL",E530-F530,IF(D530="BUY",F530-E530)))*C530</f>
        <v>-5500</v>
      </c>
      <c r="I530" s="2">
        <v>0</v>
      </c>
      <c r="J530" s="2">
        <f t="shared" ref="J530" si="1541">(I530+H530)/C530</f>
        <v>-5.5</v>
      </c>
      <c r="K530" s="3">
        <f t="shared" ref="K530" si="1542">J530*C530</f>
        <v>-5500</v>
      </c>
    </row>
    <row r="531" spans="1:11" ht="15.75">
      <c r="A531" s="14">
        <v>43804</v>
      </c>
      <c r="B531" s="11" t="s">
        <v>311</v>
      </c>
      <c r="C531" s="11">
        <v>4000</v>
      </c>
      <c r="D531" s="11" t="s">
        <v>12</v>
      </c>
      <c r="E531" s="21">
        <v>108</v>
      </c>
      <c r="F531" s="21">
        <v>109</v>
      </c>
      <c r="G531" s="21">
        <v>0</v>
      </c>
      <c r="H531" s="2">
        <f t="shared" ref="H531" si="1543">(IF(D531="SELL",E531-F531,IF(D531="BUY",F531-E531)))*C531</f>
        <v>4000</v>
      </c>
      <c r="I531" s="2">
        <v>0</v>
      </c>
      <c r="J531" s="2">
        <f t="shared" ref="J531" si="1544">(I531+H531)/C531</f>
        <v>1</v>
      </c>
      <c r="K531" s="3">
        <f t="shared" ref="K531" si="1545">J531*C531</f>
        <v>4000</v>
      </c>
    </row>
    <row r="532" spans="1:11" ht="15.75">
      <c r="A532" s="14">
        <v>43804</v>
      </c>
      <c r="B532" s="11" t="s">
        <v>335</v>
      </c>
      <c r="C532" s="11">
        <v>750</v>
      </c>
      <c r="D532" s="11" t="s">
        <v>12</v>
      </c>
      <c r="E532" s="21">
        <v>1198</v>
      </c>
      <c r="F532" s="21">
        <v>1204</v>
      </c>
      <c r="G532" s="21">
        <v>0</v>
      </c>
      <c r="H532" s="2">
        <f t="shared" ref="H532" si="1546">(IF(D532="SELL",E532-F532,IF(D532="BUY",F532-E532)))*C532</f>
        <v>4500</v>
      </c>
      <c r="I532" s="2">
        <v>0</v>
      </c>
      <c r="J532" s="2">
        <f t="shared" ref="J532" si="1547">(I532+H532)/C532</f>
        <v>6</v>
      </c>
      <c r="K532" s="3">
        <f t="shared" ref="K532" si="1548">J532*C532</f>
        <v>4500</v>
      </c>
    </row>
    <row r="533" spans="1:11" ht="15.75">
      <c r="A533" s="14">
        <v>43803</v>
      </c>
      <c r="B533" s="11" t="s">
        <v>351</v>
      </c>
      <c r="C533" s="11">
        <v>400</v>
      </c>
      <c r="D533" s="11" t="s">
        <v>12</v>
      </c>
      <c r="E533" s="21">
        <v>1555</v>
      </c>
      <c r="F533" s="21">
        <v>1535</v>
      </c>
      <c r="G533" s="21">
        <v>0</v>
      </c>
      <c r="H533" s="2">
        <f t="shared" ref="H533" si="1549">(IF(D533="SELL",E533-F533,IF(D533="BUY",F533-E533)))*C533</f>
        <v>-8000</v>
      </c>
      <c r="I533" s="2">
        <v>0</v>
      </c>
      <c r="J533" s="2">
        <f t="shared" ref="J533" si="1550">(I533+H533)/C533</f>
        <v>-20</v>
      </c>
      <c r="K533" s="3">
        <f t="shared" ref="K533" si="1551">J533*C533</f>
        <v>-8000</v>
      </c>
    </row>
    <row r="534" spans="1:11" ht="15.75">
      <c r="A534" s="14">
        <v>43803</v>
      </c>
      <c r="B534" s="11" t="s">
        <v>16</v>
      </c>
      <c r="C534" s="11">
        <v>1000</v>
      </c>
      <c r="D534" s="11" t="s">
        <v>12</v>
      </c>
      <c r="E534" s="21">
        <v>469</v>
      </c>
      <c r="F534" s="21">
        <v>473</v>
      </c>
      <c r="G534" s="21">
        <v>0</v>
      </c>
      <c r="H534" s="2">
        <f t="shared" ref="H534" si="1552">(IF(D534="SELL",E534-F534,IF(D534="BUY",F534-E534)))*C534</f>
        <v>4000</v>
      </c>
      <c r="I534" s="2">
        <v>0</v>
      </c>
      <c r="J534" s="2">
        <f t="shared" ref="J534" si="1553">(I534+H534)/C534</f>
        <v>4</v>
      </c>
      <c r="K534" s="3">
        <f t="shared" ref="K534" si="1554">J534*C534</f>
        <v>4000</v>
      </c>
    </row>
    <row r="535" spans="1:11" ht="15.75">
      <c r="A535" s="14">
        <v>43802</v>
      </c>
      <c r="B535" s="11" t="s">
        <v>18</v>
      </c>
      <c r="C535" s="11">
        <v>2500</v>
      </c>
      <c r="D535" s="11" t="s">
        <v>13</v>
      </c>
      <c r="E535" s="21">
        <v>373.5</v>
      </c>
      <c r="F535" s="21">
        <v>372</v>
      </c>
      <c r="G535" s="21">
        <v>368</v>
      </c>
      <c r="H535" s="2">
        <f t="shared" ref="H535" si="1555">(IF(D535="SELL",E535-F535,IF(D535="BUY",F535-E535)))*C535</f>
        <v>3750</v>
      </c>
      <c r="I535" s="2">
        <f>C535*4</f>
        <v>10000</v>
      </c>
      <c r="J535" s="2">
        <f t="shared" ref="J535" si="1556">(I535+H535)/C535</f>
        <v>5.5</v>
      </c>
      <c r="K535" s="3">
        <f t="shared" ref="K535" si="1557">J535*C535</f>
        <v>13750</v>
      </c>
    </row>
    <row r="536" spans="1:11" ht="15.75">
      <c r="A536" s="14">
        <v>43802</v>
      </c>
      <c r="B536" s="11" t="s">
        <v>61</v>
      </c>
      <c r="C536" s="11">
        <v>6000</v>
      </c>
      <c r="D536" s="11" t="s">
        <v>13</v>
      </c>
      <c r="E536" s="21">
        <v>102</v>
      </c>
      <c r="F536" s="21">
        <v>101.3</v>
      </c>
      <c r="G536" s="21">
        <v>0</v>
      </c>
      <c r="H536" s="2">
        <f t="shared" ref="H536" si="1558">(IF(D536="SELL",E536-F536,IF(D536="BUY",F536-E536)))*C536</f>
        <v>4200.0000000000173</v>
      </c>
      <c r="I536" s="2">
        <v>0</v>
      </c>
      <c r="J536" s="2">
        <f t="shared" ref="J536" si="1559">(I536+H536)/C536</f>
        <v>0.70000000000000284</v>
      </c>
      <c r="K536" s="3">
        <f t="shared" ref="K536" si="1560">J536*C536</f>
        <v>4200.0000000000173</v>
      </c>
    </row>
    <row r="537" spans="1:11" ht="15.75">
      <c r="A537" s="14">
        <v>43801</v>
      </c>
      <c r="B537" s="11" t="s">
        <v>280</v>
      </c>
      <c r="C537" s="11">
        <v>1100</v>
      </c>
      <c r="D537" s="11" t="s">
        <v>12</v>
      </c>
      <c r="E537" s="21">
        <v>473</v>
      </c>
      <c r="F537" s="21">
        <v>467</v>
      </c>
      <c r="G537" s="21">
        <v>0</v>
      </c>
      <c r="H537" s="2">
        <f t="shared" ref="H537" si="1561">(IF(D537="SELL",E537-F537,IF(D537="BUY",F537-E537)))*C537</f>
        <v>-6600</v>
      </c>
      <c r="I537" s="2">
        <v>0</v>
      </c>
      <c r="J537" s="2">
        <f t="shared" ref="J537" si="1562">(I537+H537)/C537</f>
        <v>-6</v>
      </c>
      <c r="K537" s="3">
        <f t="shared" ref="K537" si="1563">J537*C537</f>
        <v>-6600</v>
      </c>
    </row>
    <row r="538" spans="1:11" ht="15.75">
      <c r="A538" s="14">
        <v>43801</v>
      </c>
      <c r="B538" s="11" t="s">
        <v>298</v>
      </c>
      <c r="C538" s="11">
        <v>1000</v>
      </c>
      <c r="D538" s="11" t="s">
        <v>12</v>
      </c>
      <c r="E538" s="21">
        <v>537</v>
      </c>
      <c r="F538" s="21">
        <v>532</v>
      </c>
      <c r="G538" s="21">
        <v>0</v>
      </c>
      <c r="H538" s="2">
        <f t="shared" ref="H538" si="1564">(IF(D538="SELL",E538-F538,IF(D538="BUY",F538-E538)))*C538</f>
        <v>-5000</v>
      </c>
      <c r="I538" s="2">
        <v>0</v>
      </c>
      <c r="J538" s="2">
        <f t="shared" ref="J538" si="1565">(I538+H538)/C538</f>
        <v>-5</v>
      </c>
      <c r="K538" s="3">
        <f t="shared" ref="K538" si="1566">J538*C538</f>
        <v>-5000</v>
      </c>
    </row>
    <row r="539" spans="1:11" ht="15.75">
      <c r="A539" s="14">
        <v>43798</v>
      </c>
      <c r="B539" s="11" t="s">
        <v>313</v>
      </c>
      <c r="C539" s="11">
        <v>8000</v>
      </c>
      <c r="D539" s="11" t="s">
        <v>12</v>
      </c>
      <c r="E539" s="21">
        <v>60</v>
      </c>
      <c r="F539" s="21">
        <v>60.5</v>
      </c>
      <c r="G539" s="21">
        <v>62.45</v>
      </c>
      <c r="H539" s="2">
        <f t="shared" ref="H539" si="1567">(IF(D539="SELL",E539-F539,IF(D539="BUY",F539-E539)))*C539</f>
        <v>4000</v>
      </c>
      <c r="I539" s="2">
        <f>C539*1.95</f>
        <v>15600</v>
      </c>
      <c r="J539" s="2">
        <f t="shared" ref="J539" si="1568">(I539+H539)/C539</f>
        <v>2.4500000000000002</v>
      </c>
      <c r="K539" s="3">
        <f t="shared" ref="K539" si="1569">J539*C539</f>
        <v>19600</v>
      </c>
    </row>
    <row r="540" spans="1:11" ht="15.75">
      <c r="A540" s="14">
        <v>43797</v>
      </c>
      <c r="B540" s="11" t="s">
        <v>122</v>
      </c>
      <c r="C540" s="11">
        <v>6200</v>
      </c>
      <c r="D540" s="11" t="s">
        <v>12</v>
      </c>
      <c r="E540" s="21">
        <v>116</v>
      </c>
      <c r="F540" s="21">
        <v>116.7</v>
      </c>
      <c r="G540" s="21">
        <v>117.2</v>
      </c>
      <c r="H540" s="2">
        <f t="shared" ref="H540" si="1570">(IF(D540="SELL",E540-F540,IF(D540="BUY",F540-E540)))*C540</f>
        <v>4340.0000000000173</v>
      </c>
      <c r="I540" s="2">
        <f>C540*0.5</f>
        <v>3100</v>
      </c>
      <c r="J540" s="2">
        <f t="shared" ref="J540" si="1571">(I540+H540)/C540</f>
        <v>1.2000000000000028</v>
      </c>
      <c r="K540" s="3">
        <f t="shared" ref="K540" si="1572">J540*C540</f>
        <v>7440.0000000000173</v>
      </c>
    </row>
    <row r="541" spans="1:11" ht="15.75">
      <c r="A541" s="14">
        <v>43797</v>
      </c>
      <c r="B541" s="11" t="s">
        <v>70</v>
      </c>
      <c r="C541" s="11">
        <v>2000</v>
      </c>
      <c r="D541" s="11" t="s">
        <v>12</v>
      </c>
      <c r="E541" s="21">
        <v>332</v>
      </c>
      <c r="F541" s="21">
        <v>334</v>
      </c>
      <c r="G541" s="21">
        <v>0</v>
      </c>
      <c r="H541" s="2">
        <f t="shared" ref="H541" si="1573">(IF(D541="SELL",E541-F541,IF(D541="BUY",F541-E541)))*C541</f>
        <v>4000</v>
      </c>
      <c r="I541" s="2">
        <v>0</v>
      </c>
      <c r="J541" s="2">
        <f t="shared" ref="J541" si="1574">(I541+H541)/C541</f>
        <v>2</v>
      </c>
      <c r="K541" s="3">
        <f t="shared" ref="K541" si="1575">J541*C541</f>
        <v>4000</v>
      </c>
    </row>
    <row r="542" spans="1:11" ht="15.75">
      <c r="A542" s="14">
        <v>43796</v>
      </c>
      <c r="B542" s="11" t="s">
        <v>335</v>
      </c>
      <c r="C542" s="11">
        <v>750</v>
      </c>
      <c r="D542" s="11" t="s">
        <v>12</v>
      </c>
      <c r="E542" s="21">
        <v>1177</v>
      </c>
      <c r="F542" s="21">
        <v>1164</v>
      </c>
      <c r="G542" s="21">
        <v>0</v>
      </c>
      <c r="H542" s="2">
        <f t="shared" ref="H542" si="1576">(IF(D542="SELL",E542-F542,IF(D542="BUY",F542-E542)))*C542</f>
        <v>-9750</v>
      </c>
      <c r="I542" s="2">
        <v>0</v>
      </c>
      <c r="J542" s="2">
        <f t="shared" ref="J542" si="1577">(I542+H542)/C542</f>
        <v>-13</v>
      </c>
      <c r="K542" s="3">
        <f t="shared" ref="K542" si="1578">J542*C542</f>
        <v>-9750</v>
      </c>
    </row>
    <row r="543" spans="1:11" ht="15.75">
      <c r="A543" s="14">
        <v>43795</v>
      </c>
      <c r="B543" s="11" t="s">
        <v>146</v>
      </c>
      <c r="C543" s="11">
        <v>1800</v>
      </c>
      <c r="D543" s="11" t="s">
        <v>12</v>
      </c>
      <c r="E543" s="21">
        <v>264</v>
      </c>
      <c r="F543" s="21">
        <v>266.39999999999998</v>
      </c>
      <c r="G543" s="21">
        <v>271.2</v>
      </c>
      <c r="H543" s="2">
        <f t="shared" ref="H543" si="1579">(IF(D543="SELL",E543-F543,IF(D543="BUY",F543-E543)))*C543</f>
        <v>4319.9999999999591</v>
      </c>
      <c r="I543" s="2">
        <f>C543*4.8</f>
        <v>8640</v>
      </c>
      <c r="J543" s="2">
        <f t="shared" ref="J543" si="1580">(I543+H543)/C543</f>
        <v>7.199999999999978</v>
      </c>
      <c r="K543" s="3">
        <f t="shared" ref="K543" si="1581">J543*C543</f>
        <v>12959.99999999996</v>
      </c>
    </row>
    <row r="544" spans="1:11" ht="15.75">
      <c r="A544" s="14">
        <v>43795</v>
      </c>
      <c r="B544" s="11" t="s">
        <v>335</v>
      </c>
      <c r="C544" s="11">
        <v>750</v>
      </c>
      <c r="D544" s="11" t="s">
        <v>12</v>
      </c>
      <c r="E544" s="21">
        <v>1173</v>
      </c>
      <c r="F544" s="21">
        <v>1179</v>
      </c>
      <c r="G544" s="21">
        <v>0</v>
      </c>
      <c r="H544" s="2">
        <f t="shared" ref="H544" si="1582">(IF(D544="SELL",E544-F544,IF(D544="BUY",F544-E544)))*C544</f>
        <v>4500</v>
      </c>
      <c r="I544" s="2">
        <v>0</v>
      </c>
      <c r="J544" s="2">
        <f t="shared" ref="J544" si="1583">(I544+H544)/C544</f>
        <v>6</v>
      </c>
      <c r="K544" s="3">
        <f t="shared" ref="K544" si="1584">J544*C544</f>
        <v>4500</v>
      </c>
    </row>
    <row r="545" spans="1:11" ht="15.75">
      <c r="A545" s="14">
        <v>43794</v>
      </c>
      <c r="B545" s="11" t="s">
        <v>330</v>
      </c>
      <c r="C545" s="11">
        <v>400</v>
      </c>
      <c r="D545" s="11" t="s">
        <v>12</v>
      </c>
      <c r="E545" s="21">
        <v>1470</v>
      </c>
      <c r="F545" s="21">
        <v>1483</v>
      </c>
      <c r="G545" s="21">
        <v>1496</v>
      </c>
      <c r="H545" s="2">
        <f t="shared" ref="H545" si="1585">(IF(D545="SELL",E545-F545,IF(D545="BUY",F545-E545)))*C545</f>
        <v>5200</v>
      </c>
      <c r="I545" s="2">
        <f>C545*13</f>
        <v>5200</v>
      </c>
      <c r="J545" s="2">
        <f t="shared" ref="J545" si="1586">(I545+H545)/C545</f>
        <v>26</v>
      </c>
      <c r="K545" s="3">
        <f t="shared" ref="K545" si="1587">J545*C545</f>
        <v>10400</v>
      </c>
    </row>
    <row r="546" spans="1:11" ht="15.75">
      <c r="A546" s="14">
        <v>43794</v>
      </c>
      <c r="B546" s="11" t="s">
        <v>28</v>
      </c>
      <c r="C546" s="11">
        <v>3000</v>
      </c>
      <c r="D546" s="11" t="s">
        <v>12</v>
      </c>
      <c r="E546" s="21">
        <v>334.5</v>
      </c>
      <c r="F546" s="21">
        <v>336</v>
      </c>
      <c r="G546" s="21">
        <v>336.6</v>
      </c>
      <c r="H546" s="2">
        <f t="shared" ref="H546" si="1588">(IF(D546="SELL",E546-F546,IF(D546="BUY",F546-E546)))*C546</f>
        <v>4500</v>
      </c>
      <c r="I546" s="2">
        <f>C546*0.6</f>
        <v>1800</v>
      </c>
      <c r="J546" s="2">
        <f t="shared" ref="J546" si="1589">(I546+H546)/C546</f>
        <v>2.1</v>
      </c>
      <c r="K546" s="3">
        <f t="shared" ref="K546" si="1590">J546*C546</f>
        <v>6300</v>
      </c>
    </row>
    <row r="547" spans="1:11" ht="15.75">
      <c r="A547" s="14">
        <v>43792</v>
      </c>
      <c r="B547" s="11" t="s">
        <v>97</v>
      </c>
      <c r="C547" s="11">
        <v>400</v>
      </c>
      <c r="D547" s="11" t="s">
        <v>13</v>
      </c>
      <c r="E547" s="21">
        <v>1465</v>
      </c>
      <c r="F547" s="21">
        <v>1480</v>
      </c>
      <c r="G547" s="21">
        <v>0</v>
      </c>
      <c r="H547" s="2">
        <f t="shared" ref="H547" si="1591">(IF(D547="SELL",E547-F547,IF(D547="BUY",F547-E547)))*C547</f>
        <v>-6000</v>
      </c>
      <c r="I547" s="2">
        <v>0</v>
      </c>
      <c r="J547" s="2">
        <f t="shared" ref="J547" si="1592">(I547+H547)/C547</f>
        <v>-15</v>
      </c>
      <c r="K547" s="3">
        <f t="shared" ref="K547" si="1593">J547*C547</f>
        <v>-6000</v>
      </c>
    </row>
    <row r="548" spans="1:11" ht="15.75">
      <c r="A548" s="14">
        <v>43791</v>
      </c>
      <c r="B548" s="11" t="s">
        <v>318</v>
      </c>
      <c r="C548" s="11">
        <v>1200</v>
      </c>
      <c r="D548" s="11" t="s">
        <v>12</v>
      </c>
      <c r="E548" s="21">
        <v>342</v>
      </c>
      <c r="F548" s="21">
        <v>335</v>
      </c>
      <c r="G548" s="21">
        <v>0</v>
      </c>
      <c r="H548" s="2">
        <f t="shared" ref="H548" si="1594">(IF(D548="SELL",E548-F548,IF(D548="BUY",F548-E548)))*C548</f>
        <v>-8400</v>
      </c>
      <c r="I548" s="2">
        <v>0</v>
      </c>
      <c r="J548" s="2">
        <f t="shared" ref="J548" si="1595">(I548+H548)/C548</f>
        <v>-7</v>
      </c>
      <c r="K548" s="3">
        <f t="shared" ref="K548" si="1596">J548*C548</f>
        <v>-8400</v>
      </c>
    </row>
    <row r="549" spans="1:11" ht="15.75">
      <c r="A549" s="14">
        <v>43790</v>
      </c>
      <c r="B549" s="11" t="s">
        <v>325</v>
      </c>
      <c r="C549" s="11">
        <v>10000</v>
      </c>
      <c r="D549" s="11" t="s">
        <v>12</v>
      </c>
      <c r="E549" s="21">
        <v>62</v>
      </c>
      <c r="F549" s="21">
        <v>62.4</v>
      </c>
      <c r="G549" s="21">
        <v>63.4</v>
      </c>
      <c r="H549" s="2">
        <f t="shared" ref="H549" si="1597">(IF(D549="SELL",E549-F549,IF(D549="BUY",F549-E549)))*C549</f>
        <v>3999.9999999999859</v>
      </c>
      <c r="I549" s="2">
        <f>C549*1</f>
        <v>10000</v>
      </c>
      <c r="J549" s="2">
        <f t="shared" ref="J549" si="1598">(I549+H549)/C549</f>
        <v>1.3999999999999986</v>
      </c>
      <c r="K549" s="3">
        <f t="shared" ref="K549" si="1599">J549*C549</f>
        <v>13999.999999999985</v>
      </c>
    </row>
    <row r="550" spans="1:11" ht="15.75">
      <c r="A550" s="14">
        <v>43789</v>
      </c>
      <c r="B550" s="11" t="s">
        <v>21</v>
      </c>
      <c r="C550" s="11">
        <v>1100</v>
      </c>
      <c r="D550" s="11" t="s">
        <v>12</v>
      </c>
      <c r="E550" s="21">
        <v>433</v>
      </c>
      <c r="F550" s="21">
        <v>437</v>
      </c>
      <c r="G550" s="21">
        <v>445</v>
      </c>
      <c r="H550" s="2">
        <f t="shared" ref="H550" si="1600">(IF(D550="SELL",E550-F550,IF(D550="BUY",F550-E550)))*C550</f>
        <v>4400</v>
      </c>
      <c r="I550" s="2">
        <f>C550*8</f>
        <v>8800</v>
      </c>
      <c r="J550" s="2">
        <f t="shared" ref="J550" si="1601">(I550+H550)/C550</f>
        <v>12</v>
      </c>
      <c r="K550" s="3">
        <f t="shared" ref="K550" si="1602">J550*C550</f>
        <v>13200</v>
      </c>
    </row>
    <row r="551" spans="1:11" ht="15.75">
      <c r="A551" s="14">
        <v>43789</v>
      </c>
      <c r="B551" s="11" t="s">
        <v>15</v>
      </c>
      <c r="C551" s="11">
        <v>1000</v>
      </c>
      <c r="D551" s="11" t="s">
        <v>12</v>
      </c>
      <c r="E551" s="21">
        <v>360</v>
      </c>
      <c r="F551" s="21">
        <v>364</v>
      </c>
      <c r="G551" s="21">
        <v>0</v>
      </c>
      <c r="H551" s="2">
        <f t="shared" ref="H551" si="1603">(IF(D551="SELL",E551-F551,IF(D551="BUY",F551-E551)))*C551</f>
        <v>4000</v>
      </c>
      <c r="I551" s="2">
        <v>0</v>
      </c>
      <c r="J551" s="2">
        <f t="shared" ref="J551" si="1604">(I551+H551)/C551</f>
        <v>4</v>
      </c>
      <c r="K551" s="3">
        <f t="shared" ref="K551" si="1605">J551*C551</f>
        <v>4000</v>
      </c>
    </row>
    <row r="552" spans="1:11" ht="15.75">
      <c r="A552" s="14">
        <v>43788</v>
      </c>
      <c r="B552" s="11" t="s">
        <v>337</v>
      </c>
      <c r="C552" s="11">
        <v>4000</v>
      </c>
      <c r="D552" s="11" t="s">
        <v>13</v>
      </c>
      <c r="E552" s="21">
        <v>198</v>
      </c>
      <c r="F552" s="21">
        <v>197</v>
      </c>
      <c r="G552" s="21">
        <v>0</v>
      </c>
      <c r="H552" s="2">
        <f t="shared" ref="H552" si="1606">(IF(D552="SELL",E552-F552,IF(D552="BUY",F552-E552)))*C552</f>
        <v>4000</v>
      </c>
      <c r="I552" s="2">
        <v>0</v>
      </c>
      <c r="J552" s="2">
        <f t="shared" ref="J552" si="1607">(I552+H552)/C552</f>
        <v>1</v>
      </c>
      <c r="K552" s="3">
        <f t="shared" ref="K552" si="1608">J552*C552</f>
        <v>4000</v>
      </c>
    </row>
    <row r="553" spans="1:11" ht="15.75">
      <c r="A553" s="14">
        <v>43787</v>
      </c>
      <c r="B553" s="11" t="s">
        <v>325</v>
      </c>
      <c r="C553" s="11">
        <v>10000</v>
      </c>
      <c r="D553" s="11" t="s">
        <v>13</v>
      </c>
      <c r="E553" s="21">
        <v>59.7</v>
      </c>
      <c r="F553" s="21">
        <v>59.2</v>
      </c>
      <c r="G553" s="21">
        <v>0</v>
      </c>
      <c r="H553" s="2">
        <f t="shared" ref="H553" si="1609">(IF(D553="SELL",E553-F553,IF(D553="BUY",F553-E553)))*C553</f>
        <v>5000</v>
      </c>
      <c r="I553" s="2">
        <v>0</v>
      </c>
      <c r="J553" s="2">
        <f t="shared" ref="J553" si="1610">(I553+H553)/C553</f>
        <v>0.5</v>
      </c>
      <c r="K553" s="3">
        <f t="shared" ref="K553" si="1611">J553*C553</f>
        <v>5000</v>
      </c>
    </row>
    <row r="554" spans="1:11" ht="15.75">
      <c r="A554" s="14">
        <v>43787</v>
      </c>
      <c r="B554" s="11" t="s">
        <v>337</v>
      </c>
      <c r="C554" s="11">
        <v>4000</v>
      </c>
      <c r="D554" s="11" t="s">
        <v>12</v>
      </c>
      <c r="E554" s="21">
        <v>205.5</v>
      </c>
      <c r="F554" s="21">
        <v>203.9</v>
      </c>
      <c r="G554" s="21">
        <v>0</v>
      </c>
      <c r="H554" s="2">
        <f t="shared" ref="H554" si="1612">(IF(D554="SELL",E554-F554,IF(D554="BUY",F554-E554)))*C554</f>
        <v>-6399.9999999999773</v>
      </c>
      <c r="I554" s="2">
        <v>0</v>
      </c>
      <c r="J554" s="2">
        <f t="shared" ref="J554" si="1613">(I554+H554)/C554</f>
        <v>-1.5999999999999943</v>
      </c>
      <c r="K554" s="3">
        <f t="shared" ref="K554" si="1614">J554*C554</f>
        <v>-6399.9999999999773</v>
      </c>
    </row>
    <row r="555" spans="1:11" ht="15.75">
      <c r="A555" s="14">
        <v>43784</v>
      </c>
      <c r="B555" s="11" t="s">
        <v>58</v>
      </c>
      <c r="C555" s="11">
        <v>1000</v>
      </c>
      <c r="D555" s="11" t="s">
        <v>13</v>
      </c>
      <c r="E555" s="21">
        <v>488</v>
      </c>
      <c r="F555" s="21">
        <v>484</v>
      </c>
      <c r="G555" s="21">
        <v>0</v>
      </c>
      <c r="H555" s="2">
        <f t="shared" ref="H555" si="1615">(IF(D555="SELL",E555-F555,IF(D555="BUY",F555-E555)))*C555</f>
        <v>4000</v>
      </c>
      <c r="I555" s="2">
        <v>0</v>
      </c>
      <c r="J555" s="2">
        <f t="shared" ref="J555" si="1616">(I555+H555)/C555</f>
        <v>4</v>
      </c>
      <c r="K555" s="3">
        <f t="shared" ref="K555" si="1617">J555*C555</f>
        <v>4000</v>
      </c>
    </row>
    <row r="556" spans="1:11" ht="15.75">
      <c r="A556" s="14">
        <v>43783</v>
      </c>
      <c r="B556" s="11" t="s">
        <v>325</v>
      </c>
      <c r="C556" s="11">
        <v>10000</v>
      </c>
      <c r="D556" s="11" t="s">
        <v>13</v>
      </c>
      <c r="E556" s="21">
        <v>62.3</v>
      </c>
      <c r="F556" s="21">
        <v>61.8</v>
      </c>
      <c r="G556" s="21">
        <v>0</v>
      </c>
      <c r="H556" s="2">
        <f t="shared" ref="H556" si="1618">(IF(D556="SELL",E556-F556,IF(D556="BUY",F556-E556)))*C556</f>
        <v>5000</v>
      </c>
      <c r="I556" s="2">
        <v>0</v>
      </c>
      <c r="J556" s="2">
        <f t="shared" ref="J556" si="1619">(I556+H556)/C556</f>
        <v>0.5</v>
      </c>
      <c r="K556" s="3">
        <f t="shared" ref="K556" si="1620">J556*C556</f>
        <v>5000</v>
      </c>
    </row>
    <row r="557" spans="1:11" ht="15.75">
      <c r="A557" s="14">
        <v>43783</v>
      </c>
      <c r="B557" s="11" t="s">
        <v>68</v>
      </c>
      <c r="C557" s="11">
        <v>6000</v>
      </c>
      <c r="D557" s="11" t="s">
        <v>13</v>
      </c>
      <c r="E557" s="21">
        <v>134.80000000000001</v>
      </c>
      <c r="F557" s="21">
        <v>134.05000000000001</v>
      </c>
      <c r="G557" s="21">
        <v>0</v>
      </c>
      <c r="H557" s="2">
        <f t="shared" ref="H557" si="1621">(IF(D557="SELL",E557-F557,IF(D557="BUY",F557-E557)))*C557</f>
        <v>4500</v>
      </c>
      <c r="I557" s="2">
        <v>0</v>
      </c>
      <c r="J557" s="2">
        <f t="shared" ref="J557" si="1622">(I557+H557)/C557</f>
        <v>0.75</v>
      </c>
      <c r="K557" s="3">
        <f t="shared" ref="K557" si="1623">J557*C557</f>
        <v>4500</v>
      </c>
    </row>
    <row r="558" spans="1:11" ht="15.75">
      <c r="A558" s="14">
        <v>43782</v>
      </c>
      <c r="B558" s="11" t="s">
        <v>314</v>
      </c>
      <c r="C558" s="11">
        <v>9000</v>
      </c>
      <c r="D558" s="11" t="s">
        <v>13</v>
      </c>
      <c r="E558" s="21">
        <v>57.1</v>
      </c>
      <c r="F558" s="21">
        <v>56.6</v>
      </c>
      <c r="G558" s="21">
        <v>55.05</v>
      </c>
      <c r="H558" s="2">
        <f t="shared" ref="H558" si="1624">(IF(D558="SELL",E558-F558,IF(D558="BUY",F558-E558)))*C558</f>
        <v>4500</v>
      </c>
      <c r="I558" s="2">
        <f>C558*1.55</f>
        <v>13950</v>
      </c>
      <c r="J558" s="2">
        <f t="shared" ref="J558" si="1625">(I558+H558)/C558</f>
        <v>2.0499999999999998</v>
      </c>
      <c r="K558" s="3">
        <f t="shared" ref="K558" si="1626">J558*C558</f>
        <v>18450</v>
      </c>
    </row>
    <row r="559" spans="1:11" ht="15.75">
      <c r="A559" s="14">
        <v>43782</v>
      </c>
      <c r="B559" s="11" t="s">
        <v>337</v>
      </c>
      <c r="C559" s="11">
        <v>4000</v>
      </c>
      <c r="D559" s="11" t="s">
        <v>13</v>
      </c>
      <c r="E559" s="21">
        <v>202</v>
      </c>
      <c r="F559" s="21">
        <v>201</v>
      </c>
      <c r="G559" s="21">
        <v>198</v>
      </c>
      <c r="H559" s="2">
        <f t="shared" ref="H559" si="1627">(IF(D559="SELL",E559-F559,IF(D559="BUY",F559-E559)))*C559</f>
        <v>4000</v>
      </c>
      <c r="I559" s="2">
        <f>C559*3</f>
        <v>12000</v>
      </c>
      <c r="J559" s="2">
        <f t="shared" ref="J559" si="1628">(I559+H559)/C559</f>
        <v>4</v>
      </c>
      <c r="K559" s="3">
        <f t="shared" ref="K559" si="1629">J559*C559</f>
        <v>16000</v>
      </c>
    </row>
    <row r="560" spans="1:11" ht="15.75">
      <c r="A560" s="14">
        <v>43780</v>
      </c>
      <c r="B560" s="11" t="s">
        <v>60</v>
      </c>
      <c r="C560" s="11">
        <v>1300</v>
      </c>
      <c r="D560" s="11" t="s">
        <v>12</v>
      </c>
      <c r="E560" s="21">
        <v>296.5</v>
      </c>
      <c r="F560" s="21">
        <v>299.5</v>
      </c>
      <c r="G560" s="21">
        <v>306.85000000000002</v>
      </c>
      <c r="H560" s="2">
        <f t="shared" ref="H560" si="1630">(IF(D560="SELL",E560-F560,IF(D560="BUY",F560-E560)))*C560</f>
        <v>3900</v>
      </c>
      <c r="I560" s="2">
        <f>C560*7.35</f>
        <v>9555</v>
      </c>
      <c r="J560" s="2">
        <f t="shared" ref="J560" si="1631">(I560+H560)/C560</f>
        <v>10.35</v>
      </c>
      <c r="K560" s="3">
        <f t="shared" ref="K560" si="1632">J560*C560</f>
        <v>13455</v>
      </c>
    </row>
    <row r="561" spans="1:11" ht="15.75">
      <c r="A561" s="14">
        <v>43777</v>
      </c>
      <c r="B561" s="11" t="s">
        <v>350</v>
      </c>
      <c r="C561" s="11">
        <v>2100</v>
      </c>
      <c r="D561" s="11" t="s">
        <v>13</v>
      </c>
      <c r="E561" s="21">
        <v>305</v>
      </c>
      <c r="F561" s="21">
        <v>303</v>
      </c>
      <c r="G561" s="21">
        <v>298</v>
      </c>
      <c r="H561" s="2">
        <f t="shared" ref="H561" si="1633">(IF(D561="SELL",E561-F561,IF(D561="BUY",F561-E561)))*C561</f>
        <v>4200</v>
      </c>
      <c r="I561" s="2">
        <f>C561*5</f>
        <v>10500</v>
      </c>
      <c r="J561" s="2">
        <f t="shared" ref="J561" si="1634">(I561+H561)/C561</f>
        <v>7</v>
      </c>
      <c r="K561" s="3">
        <f t="shared" ref="K561" si="1635">J561*C561</f>
        <v>14700</v>
      </c>
    </row>
    <row r="562" spans="1:11" ht="15.75">
      <c r="A562" s="14">
        <v>43777</v>
      </c>
      <c r="B562" s="11" t="s">
        <v>337</v>
      </c>
      <c r="C562" s="11">
        <v>4000</v>
      </c>
      <c r="D562" s="11" t="s">
        <v>12</v>
      </c>
      <c r="E562" s="21">
        <v>211</v>
      </c>
      <c r="F562" s="21">
        <v>212.3</v>
      </c>
      <c r="G562" s="21">
        <v>0</v>
      </c>
      <c r="H562" s="2">
        <f t="shared" ref="H562" si="1636">(IF(D562="SELL",E562-F562,IF(D562="BUY",F562-E562)))*C562</f>
        <v>5200.0000000000455</v>
      </c>
      <c r="I562" s="2">
        <v>0</v>
      </c>
      <c r="J562" s="2">
        <f t="shared" ref="J562" si="1637">(I562+H562)/C562</f>
        <v>1.3000000000000114</v>
      </c>
      <c r="K562" s="3">
        <f t="shared" ref="K562" si="1638">J562*C562</f>
        <v>5200.0000000000455</v>
      </c>
    </row>
    <row r="563" spans="1:11" ht="15.75">
      <c r="A563" s="14">
        <v>43776</v>
      </c>
      <c r="B563" s="11" t="s">
        <v>17</v>
      </c>
      <c r="C563" s="11">
        <v>500</v>
      </c>
      <c r="D563" s="11" t="s">
        <v>12</v>
      </c>
      <c r="E563" s="21">
        <v>1455</v>
      </c>
      <c r="F563" s="21">
        <v>1465</v>
      </c>
      <c r="G563" s="21">
        <v>0</v>
      </c>
      <c r="H563" s="2">
        <f t="shared" ref="H563" si="1639">(IF(D563="SELL",E563-F563,IF(D563="BUY",F563-E563)))*C563</f>
        <v>5000</v>
      </c>
      <c r="I563" s="2">
        <v>0</v>
      </c>
      <c r="J563" s="2">
        <f t="shared" ref="J563" si="1640">(I563+H563)/C563</f>
        <v>10</v>
      </c>
      <c r="K563" s="3">
        <f t="shared" ref="K563" si="1641">J563*C563</f>
        <v>5000</v>
      </c>
    </row>
    <row r="564" spans="1:11" ht="15.75">
      <c r="A564" s="14">
        <v>43775</v>
      </c>
      <c r="B564" s="11" t="s">
        <v>266</v>
      </c>
      <c r="C564" s="11">
        <v>3000</v>
      </c>
      <c r="D564" s="11" t="s">
        <v>13</v>
      </c>
      <c r="E564" s="21">
        <v>172</v>
      </c>
      <c r="F564" s="21">
        <v>170.1</v>
      </c>
      <c r="G564" s="21">
        <v>167.85</v>
      </c>
      <c r="H564" s="2">
        <f t="shared" ref="H564" si="1642">(IF(D564="SELL",E564-F564,IF(D564="BUY",F564-E564)))*C564</f>
        <v>5700.0000000000173</v>
      </c>
      <c r="I564" s="2">
        <f>C564*2.25</f>
        <v>6750</v>
      </c>
      <c r="J564" s="2">
        <f t="shared" ref="J564" si="1643">(I564+H564)/C564</f>
        <v>4.1500000000000057</v>
      </c>
      <c r="K564" s="3">
        <f t="shared" ref="K564" si="1644">J564*C564</f>
        <v>12450.000000000016</v>
      </c>
    </row>
    <row r="565" spans="1:11" ht="15.75">
      <c r="A565" s="14">
        <v>43775</v>
      </c>
      <c r="B565" s="11" t="s">
        <v>262</v>
      </c>
      <c r="C565" s="11">
        <v>2200</v>
      </c>
      <c r="D565" s="11" t="s">
        <v>12</v>
      </c>
      <c r="E565" s="21">
        <v>494</v>
      </c>
      <c r="F565" s="21">
        <v>496.4</v>
      </c>
      <c r="G565" s="21">
        <v>0</v>
      </c>
      <c r="H565" s="2">
        <f t="shared" ref="H565" si="1645">(IF(D565="SELL",E565-F565,IF(D565="BUY",F565-E565)))*C565</f>
        <v>5279.99999999995</v>
      </c>
      <c r="I565" s="2">
        <v>0</v>
      </c>
      <c r="J565" s="2">
        <f t="shared" ref="J565" si="1646">(I565+H565)/C565</f>
        <v>2.3999999999999773</v>
      </c>
      <c r="K565" s="3">
        <f t="shared" ref="K565" si="1647">J565*C565</f>
        <v>5279.99999999995</v>
      </c>
    </row>
    <row r="566" spans="1:11" ht="15.75">
      <c r="A566" s="14">
        <v>43774</v>
      </c>
      <c r="B566" s="11" t="s">
        <v>262</v>
      </c>
      <c r="C566" s="11">
        <v>2200</v>
      </c>
      <c r="D566" s="11" t="s">
        <v>12</v>
      </c>
      <c r="E566" s="21">
        <v>487.5</v>
      </c>
      <c r="F566" s="21">
        <v>489.6</v>
      </c>
      <c r="G566" s="21">
        <v>492.4</v>
      </c>
      <c r="H566" s="2">
        <f t="shared" ref="H566:H567" si="1648">(IF(D566="SELL",E566-F566,IF(D566="BUY",F566-E566)))*C566</f>
        <v>4620.00000000005</v>
      </c>
      <c r="I566" s="2">
        <f>C566*2.8</f>
        <v>6160</v>
      </c>
      <c r="J566" s="2">
        <f t="shared" ref="J566:J567" si="1649">(I566+H566)/C566</f>
        <v>4.9000000000000234</v>
      </c>
      <c r="K566" s="3">
        <f t="shared" ref="K566:K567" si="1650">J566*C566</f>
        <v>10780.000000000051</v>
      </c>
    </row>
    <row r="567" spans="1:11" ht="15.75">
      <c r="A567" s="14">
        <v>43774</v>
      </c>
      <c r="B567" s="11" t="s">
        <v>44</v>
      </c>
      <c r="C567" s="11">
        <v>3500</v>
      </c>
      <c r="D567" s="11" t="s">
        <v>13</v>
      </c>
      <c r="E567" s="21">
        <v>137.30000000000001</v>
      </c>
      <c r="F567" s="21">
        <v>136.1</v>
      </c>
      <c r="G567" s="21">
        <v>0</v>
      </c>
      <c r="H567" s="2">
        <f t="shared" si="1648"/>
        <v>4200.00000000006</v>
      </c>
      <c r="I567" s="2">
        <v>0</v>
      </c>
      <c r="J567" s="2">
        <f t="shared" si="1649"/>
        <v>1.2000000000000171</v>
      </c>
      <c r="K567" s="3">
        <f t="shared" si="1650"/>
        <v>4200.00000000006</v>
      </c>
    </row>
    <row r="568" spans="1:11" ht="15.75">
      <c r="A568" s="14">
        <v>43774</v>
      </c>
      <c r="B568" s="11" t="s">
        <v>298</v>
      </c>
      <c r="C568" s="11">
        <v>1000</v>
      </c>
      <c r="D568" s="11" t="s">
        <v>12</v>
      </c>
      <c r="E568" s="21">
        <v>591</v>
      </c>
      <c r="F568" s="21">
        <v>584</v>
      </c>
      <c r="G568" s="21">
        <v>0</v>
      </c>
      <c r="H568" s="2">
        <f t="shared" ref="H568" si="1651">(IF(D568="SELL",E568-F568,IF(D568="BUY",F568-E568)))*C568</f>
        <v>-7000</v>
      </c>
      <c r="I568" s="2">
        <v>0</v>
      </c>
      <c r="J568" s="2">
        <f t="shared" ref="J568" si="1652">(I568+H568)/C568</f>
        <v>-7</v>
      </c>
      <c r="K568" s="3">
        <f t="shared" ref="K568" si="1653">J568*C568</f>
        <v>-7000</v>
      </c>
    </row>
    <row r="569" spans="1:11" ht="15.75">
      <c r="A569" s="14">
        <v>43773</v>
      </c>
      <c r="B569" s="11" t="s">
        <v>308</v>
      </c>
      <c r="C569" s="11">
        <v>5334</v>
      </c>
      <c r="D569" s="11" t="s">
        <v>12</v>
      </c>
      <c r="E569" s="21">
        <v>138.1</v>
      </c>
      <c r="F569" s="21">
        <v>138.9</v>
      </c>
      <c r="G569" s="21">
        <v>0</v>
      </c>
      <c r="H569" s="2">
        <f t="shared" ref="H569" si="1654">(IF(D569="SELL",E569-F569,IF(D569="BUY",F569-E569)))*C569</f>
        <v>4267.2000000000608</v>
      </c>
      <c r="I569" s="2">
        <v>0</v>
      </c>
      <c r="J569" s="2">
        <f t="shared" ref="J569" si="1655">(I569+H569)/C569</f>
        <v>0.80000000000001137</v>
      </c>
      <c r="K569" s="3">
        <f t="shared" ref="K569" si="1656">J569*C569</f>
        <v>4267.2000000000608</v>
      </c>
    </row>
    <row r="570" spans="1:11" ht="15.75">
      <c r="A570" s="14">
        <v>43770</v>
      </c>
      <c r="B570" s="11" t="s">
        <v>21</v>
      </c>
      <c r="C570" s="11">
        <v>1100</v>
      </c>
      <c r="D570" s="11" t="s">
        <v>12</v>
      </c>
      <c r="E570" s="21">
        <v>441</v>
      </c>
      <c r="F570" s="21">
        <v>441</v>
      </c>
      <c r="G570" s="21">
        <v>0</v>
      </c>
      <c r="H570" s="2">
        <f t="shared" ref="H570" si="1657">(IF(D570="SELL",E570-F570,IF(D570="BUY",F570-E570)))*C570</f>
        <v>0</v>
      </c>
      <c r="I570" s="2">
        <v>0</v>
      </c>
      <c r="J570" s="2">
        <f t="shared" ref="J570" si="1658">(I570+H570)/C570</f>
        <v>0</v>
      </c>
      <c r="K570" s="3">
        <f t="shared" ref="K570" si="1659">J570*C570</f>
        <v>0</v>
      </c>
    </row>
    <row r="571" spans="1:11" ht="15.75">
      <c r="A571" s="14">
        <v>43769</v>
      </c>
      <c r="B571" s="11" t="s">
        <v>38</v>
      </c>
      <c r="C571" s="11">
        <v>2750</v>
      </c>
      <c r="D571" s="11" t="s">
        <v>12</v>
      </c>
      <c r="E571" s="21">
        <v>388</v>
      </c>
      <c r="F571" s="21">
        <v>390</v>
      </c>
      <c r="G571" s="21">
        <v>394</v>
      </c>
      <c r="H571" s="2">
        <f t="shared" ref="H571" si="1660">(IF(D571="SELL",E571-F571,IF(D571="BUY",F571-E571)))*C571</f>
        <v>5500</v>
      </c>
      <c r="I571" s="2">
        <f>C571*4</f>
        <v>11000</v>
      </c>
      <c r="J571" s="2">
        <f t="shared" ref="J571" si="1661">(I571+H571)/C571</f>
        <v>6</v>
      </c>
      <c r="K571" s="3">
        <f t="shared" ref="K571" si="1662">J571*C571</f>
        <v>16500</v>
      </c>
    </row>
    <row r="572" spans="1:11" ht="15.75">
      <c r="A572" s="14">
        <v>43768</v>
      </c>
      <c r="B572" s="11" t="s">
        <v>299</v>
      </c>
      <c r="C572" s="11">
        <v>1100</v>
      </c>
      <c r="D572" s="11" t="s">
        <v>12</v>
      </c>
      <c r="E572" s="21">
        <v>485</v>
      </c>
      <c r="F572" s="21">
        <v>490</v>
      </c>
      <c r="G572" s="21">
        <v>500</v>
      </c>
      <c r="H572" s="2">
        <f t="shared" ref="H572" si="1663">(IF(D572="SELL",E572-F572,IF(D572="BUY",F572-E572)))*C572</f>
        <v>5500</v>
      </c>
      <c r="I572" s="2">
        <f>C572*10</f>
        <v>11000</v>
      </c>
      <c r="J572" s="2">
        <f t="shared" ref="J572" si="1664">(I572+H572)/C572</f>
        <v>15</v>
      </c>
      <c r="K572" s="3">
        <f t="shared" ref="K572" si="1665">J572*C572</f>
        <v>16500</v>
      </c>
    </row>
    <row r="573" spans="1:11" ht="15.75">
      <c r="A573" s="14">
        <v>43767</v>
      </c>
      <c r="B573" s="11" t="s">
        <v>337</v>
      </c>
      <c r="C573" s="11">
        <v>4000</v>
      </c>
      <c r="D573" s="11" t="s">
        <v>12</v>
      </c>
      <c r="E573" s="21">
        <v>190.5</v>
      </c>
      <c r="F573" s="21">
        <v>192</v>
      </c>
      <c r="G573" s="21">
        <v>197.55</v>
      </c>
      <c r="H573" s="2">
        <f t="shared" ref="H573" si="1666">(IF(D573="SELL",E573-F573,IF(D573="BUY",F573-E573)))*C573</f>
        <v>6000</v>
      </c>
      <c r="I573" s="2">
        <f>C573*5.55</f>
        <v>22200</v>
      </c>
      <c r="J573" s="2">
        <f t="shared" ref="J573" si="1667">(I573+H573)/C573</f>
        <v>7.05</v>
      </c>
      <c r="K573" s="3">
        <f t="shared" ref="K573" si="1668">J573*C573</f>
        <v>28200</v>
      </c>
    </row>
    <row r="574" spans="1:11" ht="15.75">
      <c r="A574" s="14">
        <v>43767</v>
      </c>
      <c r="B574" s="11" t="s">
        <v>298</v>
      </c>
      <c r="C574" s="11">
        <v>1000</v>
      </c>
      <c r="D574" s="11" t="s">
        <v>12</v>
      </c>
      <c r="E574" s="21">
        <v>607</v>
      </c>
      <c r="F574" s="21">
        <v>612</v>
      </c>
      <c r="G574" s="21">
        <v>0</v>
      </c>
      <c r="H574" s="2">
        <f t="shared" ref="H574" si="1669">(IF(D574="SELL",E574-F574,IF(D574="BUY",F574-E574)))*C574</f>
        <v>5000</v>
      </c>
      <c r="I574" s="2">
        <v>0</v>
      </c>
      <c r="J574" s="2">
        <f t="shared" ref="J574" si="1670">(I574+H574)/C574</f>
        <v>5</v>
      </c>
      <c r="K574" s="3">
        <f t="shared" ref="K574" si="1671">J574*C574</f>
        <v>5000</v>
      </c>
    </row>
    <row r="575" spans="1:11" ht="15.75">
      <c r="A575" s="14">
        <v>43763</v>
      </c>
      <c r="B575" s="11" t="s">
        <v>278</v>
      </c>
      <c r="C575" s="11">
        <v>2000</v>
      </c>
      <c r="D575" s="11" t="s">
        <v>13</v>
      </c>
      <c r="E575" s="21">
        <v>220</v>
      </c>
      <c r="F575" s="21">
        <v>217.5</v>
      </c>
      <c r="G575" s="21">
        <v>216.9</v>
      </c>
      <c r="H575" s="2">
        <f t="shared" ref="H575" si="1672">(IF(D575="SELL",E575-F575,IF(D575="BUY",F575-E575)))*C575</f>
        <v>5000</v>
      </c>
      <c r="I575" s="2">
        <f>C575*0.6</f>
        <v>1200</v>
      </c>
      <c r="J575" s="2">
        <f t="shared" ref="J575" si="1673">(I575+H575)/C575</f>
        <v>3.1</v>
      </c>
      <c r="K575" s="3">
        <f t="shared" ref="K575" si="1674">J575*C575</f>
        <v>6200</v>
      </c>
    </row>
    <row r="576" spans="1:11" ht="15.75">
      <c r="A576" s="14">
        <v>43763</v>
      </c>
      <c r="B576" s="11" t="s">
        <v>299</v>
      </c>
      <c r="C576" s="11">
        <v>1100</v>
      </c>
      <c r="D576" s="11" t="s">
        <v>12</v>
      </c>
      <c r="E576" s="21">
        <v>463</v>
      </c>
      <c r="F576" s="21">
        <v>457</v>
      </c>
      <c r="G576" s="21">
        <v>0</v>
      </c>
      <c r="H576" s="2">
        <f t="shared" ref="H576" si="1675">(IF(D576="SELL",E576-F576,IF(D576="BUY",F576-E576)))*C576</f>
        <v>-6600</v>
      </c>
      <c r="I576" s="2">
        <v>0</v>
      </c>
      <c r="J576" s="2">
        <f t="shared" ref="J576" si="1676">(I576+H576)/C576</f>
        <v>-6</v>
      </c>
      <c r="K576" s="3">
        <f t="shared" ref="K576" si="1677">J576*C576</f>
        <v>-6600</v>
      </c>
    </row>
    <row r="577" spans="1:11" ht="15.75">
      <c r="A577" s="14">
        <v>43762</v>
      </c>
      <c r="B577" s="11" t="s">
        <v>338</v>
      </c>
      <c r="C577" s="11">
        <v>2500</v>
      </c>
      <c r="D577" s="11" t="s">
        <v>12</v>
      </c>
      <c r="E577" s="21">
        <v>292.89999999999998</v>
      </c>
      <c r="F577" s="21">
        <v>295</v>
      </c>
      <c r="G577" s="21">
        <v>0</v>
      </c>
      <c r="H577" s="2">
        <f t="shared" ref="H577" si="1678">(IF(D577="SELL",E577-F577,IF(D577="BUY",F577-E577)))*C577</f>
        <v>5250.0000000000564</v>
      </c>
      <c r="I577" s="2">
        <v>0</v>
      </c>
      <c r="J577" s="2">
        <f t="shared" ref="J577" si="1679">(I577+H577)/C577</f>
        <v>2.1000000000000227</v>
      </c>
      <c r="K577" s="3">
        <f t="shared" ref="K577" si="1680">J577*C577</f>
        <v>5250.0000000000564</v>
      </c>
    </row>
    <row r="578" spans="1:11" ht="15.75">
      <c r="A578" s="14">
        <v>43761</v>
      </c>
      <c r="B578" s="11" t="s">
        <v>349</v>
      </c>
      <c r="C578" s="11">
        <v>200</v>
      </c>
      <c r="D578" s="11" t="s">
        <v>12</v>
      </c>
      <c r="E578" s="21">
        <v>2730</v>
      </c>
      <c r="F578" s="21">
        <v>2705</v>
      </c>
      <c r="G578" s="21">
        <v>0</v>
      </c>
      <c r="H578" s="2">
        <f t="shared" ref="H578" si="1681">(IF(D578="SELL",E578-F578,IF(D578="BUY",F578-E578)))*C578</f>
        <v>-5000</v>
      </c>
      <c r="I578" s="2">
        <v>0</v>
      </c>
      <c r="J578" s="2">
        <f t="shared" ref="J578" si="1682">(I578+H578)/C578</f>
        <v>-25</v>
      </c>
      <c r="K578" s="3">
        <f t="shared" ref="K578" si="1683">J578*C578</f>
        <v>-5000</v>
      </c>
    </row>
    <row r="579" spans="1:11" ht="15.75">
      <c r="A579" s="14">
        <v>43756</v>
      </c>
      <c r="B579" s="11" t="s">
        <v>348</v>
      </c>
      <c r="C579" s="11">
        <v>750</v>
      </c>
      <c r="D579" s="11" t="s">
        <v>12</v>
      </c>
      <c r="E579" s="21">
        <v>1290</v>
      </c>
      <c r="F579" s="21">
        <v>1300</v>
      </c>
      <c r="G579" s="21">
        <v>0</v>
      </c>
      <c r="H579" s="2">
        <f t="shared" ref="H579" si="1684">(IF(D579="SELL",E579-F579,IF(D579="BUY",F579-E579)))*C579</f>
        <v>7500</v>
      </c>
      <c r="I579" s="2">
        <v>0</v>
      </c>
      <c r="J579" s="2">
        <f t="shared" ref="J579" si="1685">(I579+H579)/C579</f>
        <v>10</v>
      </c>
      <c r="K579" s="3">
        <f t="shared" ref="K579" si="1686">J579*C579</f>
        <v>7500</v>
      </c>
    </row>
    <row r="580" spans="1:11" ht="15.75">
      <c r="A580" s="14">
        <v>43755</v>
      </c>
      <c r="B580" s="11" t="s">
        <v>347</v>
      </c>
      <c r="C580" s="11">
        <v>500</v>
      </c>
      <c r="D580" s="11" t="s">
        <v>12</v>
      </c>
      <c r="E580" s="21">
        <v>1387</v>
      </c>
      <c r="F580" s="21">
        <v>1397</v>
      </c>
      <c r="G580" s="21">
        <v>1402.25</v>
      </c>
      <c r="H580" s="2">
        <f t="shared" ref="H580" si="1687">(IF(D580="SELL",E580-F580,IF(D580="BUY",F580-E580)))*C580</f>
        <v>5000</v>
      </c>
      <c r="I580" s="2">
        <f>C580*5.25</f>
        <v>2625</v>
      </c>
      <c r="J580" s="2">
        <f t="shared" ref="J580" si="1688">(I580+H580)/C580</f>
        <v>15.25</v>
      </c>
      <c r="K580" s="3">
        <f t="shared" ref="K580" si="1689">J580*C580</f>
        <v>7625</v>
      </c>
    </row>
    <row r="581" spans="1:11" ht="15.75">
      <c r="A581" s="14">
        <v>43754</v>
      </c>
      <c r="B581" s="11" t="s">
        <v>106</v>
      </c>
      <c r="C581" s="11">
        <v>500</v>
      </c>
      <c r="D581" s="11" t="s">
        <v>12</v>
      </c>
      <c r="E581" s="21">
        <v>2035</v>
      </c>
      <c r="F581" s="21">
        <v>2050</v>
      </c>
      <c r="G581" s="21">
        <v>0</v>
      </c>
      <c r="H581" s="2">
        <f t="shared" ref="H581" si="1690">(IF(D581="SELL",E581-F581,IF(D581="BUY",F581-E581)))*C581</f>
        <v>7500</v>
      </c>
      <c r="I581" s="2">
        <v>0</v>
      </c>
      <c r="J581" s="2">
        <f t="shared" ref="J581" si="1691">(I581+H581)/C581</f>
        <v>15</v>
      </c>
      <c r="K581" s="3">
        <f t="shared" ref="K581" si="1692">J581*C581</f>
        <v>7500</v>
      </c>
    </row>
    <row r="582" spans="1:11" ht="15.75">
      <c r="A582" s="14">
        <v>43753</v>
      </c>
      <c r="B582" s="11" t="s">
        <v>346</v>
      </c>
      <c r="C582" s="11">
        <v>300</v>
      </c>
      <c r="D582" s="11" t="s">
        <v>12</v>
      </c>
      <c r="E582" s="21">
        <v>2045</v>
      </c>
      <c r="F582" s="21">
        <v>2065</v>
      </c>
      <c r="G582" s="21">
        <v>0</v>
      </c>
      <c r="H582" s="2">
        <f t="shared" ref="H582" si="1693">(IF(D582="SELL",E582-F582,IF(D582="BUY",F582-E582)))*C582</f>
        <v>6000</v>
      </c>
      <c r="I582" s="2">
        <v>0</v>
      </c>
      <c r="J582" s="2">
        <f t="shared" ref="J582" si="1694">(I582+H582)/C582</f>
        <v>20</v>
      </c>
      <c r="K582" s="3">
        <f t="shared" ref="K582" si="1695">J582*C582</f>
        <v>6000</v>
      </c>
    </row>
    <row r="583" spans="1:11" ht="15.75">
      <c r="A583" s="14">
        <v>43752</v>
      </c>
      <c r="B583" s="11" t="s">
        <v>19</v>
      </c>
      <c r="C583" s="11">
        <v>1375</v>
      </c>
      <c r="D583" s="11" t="s">
        <v>12</v>
      </c>
      <c r="E583" s="21">
        <v>433.5</v>
      </c>
      <c r="F583" s="21">
        <v>436</v>
      </c>
      <c r="G583" s="21">
        <v>0</v>
      </c>
      <c r="H583" s="2">
        <f t="shared" ref="H583" si="1696">(IF(D583="SELL",E583-F583,IF(D583="BUY",F583-E583)))*C583</f>
        <v>3437.5</v>
      </c>
      <c r="I583" s="2">
        <v>0</v>
      </c>
      <c r="J583" s="2">
        <f t="shared" ref="J583" si="1697">(I583+H583)/C583</f>
        <v>2.5</v>
      </c>
      <c r="K583" s="3">
        <f t="shared" ref="K583" si="1698">J583*C583</f>
        <v>3437.5</v>
      </c>
    </row>
    <row r="584" spans="1:11" ht="15.75">
      <c r="A584" s="14">
        <v>43749</v>
      </c>
      <c r="B584" s="11" t="s">
        <v>336</v>
      </c>
      <c r="C584" s="11">
        <v>1500</v>
      </c>
      <c r="D584" s="11" t="s">
        <v>13</v>
      </c>
      <c r="E584" s="21">
        <v>663</v>
      </c>
      <c r="F584" s="21">
        <v>667</v>
      </c>
      <c r="G584" s="21">
        <v>539</v>
      </c>
      <c r="H584" s="2">
        <f t="shared" ref="H584" si="1699">(IF(D584="SELL",E584-F584,IF(D584="BUY",F584-E584)))*C584</f>
        <v>-6000</v>
      </c>
      <c r="I584" s="2">
        <v>0</v>
      </c>
      <c r="J584" s="2">
        <f t="shared" ref="J584" si="1700">(I584+H584)/C584</f>
        <v>-4</v>
      </c>
      <c r="K584" s="3">
        <f t="shared" ref="K584" si="1701">J584*C584</f>
        <v>-6000</v>
      </c>
    </row>
    <row r="585" spans="1:11" ht="15.75">
      <c r="A585" s="14">
        <v>43748</v>
      </c>
      <c r="B585" s="11" t="s">
        <v>146</v>
      </c>
      <c r="C585" s="11">
        <v>1800</v>
      </c>
      <c r="D585" s="11" t="s">
        <v>12</v>
      </c>
      <c r="E585" s="21">
        <v>236</v>
      </c>
      <c r="F585" s="21">
        <v>238</v>
      </c>
      <c r="G585" s="21">
        <v>241</v>
      </c>
      <c r="H585" s="2">
        <f t="shared" ref="H585" si="1702">(IF(D585="SELL",E585-F585,IF(D585="BUY",F585-E585)))*C585</f>
        <v>3600</v>
      </c>
      <c r="I585" s="2">
        <f>C585*3</f>
        <v>5400</v>
      </c>
      <c r="J585" s="2">
        <f t="shared" ref="J585" si="1703">(I585+H585)/C585</f>
        <v>5</v>
      </c>
      <c r="K585" s="3">
        <f t="shared" ref="K585" si="1704">J585*C585</f>
        <v>9000</v>
      </c>
    </row>
    <row r="586" spans="1:11" ht="15.75">
      <c r="A586" s="14">
        <v>43745</v>
      </c>
      <c r="B586" s="11" t="s">
        <v>345</v>
      </c>
      <c r="C586" s="11">
        <v>1000</v>
      </c>
      <c r="D586" s="11" t="s">
        <v>13</v>
      </c>
      <c r="E586" s="21">
        <v>548</v>
      </c>
      <c r="F586" s="21">
        <v>544</v>
      </c>
      <c r="G586" s="21">
        <v>539</v>
      </c>
      <c r="H586" s="2">
        <f t="shared" ref="H586" si="1705">(IF(D586="SELL",E586-F586,IF(D586="BUY",F586-E586)))*C586</f>
        <v>4000</v>
      </c>
      <c r="I586" s="2">
        <f>C586*5</f>
        <v>5000</v>
      </c>
      <c r="J586" s="2">
        <f t="shared" ref="J586" si="1706">(I586+H586)/C586</f>
        <v>9</v>
      </c>
      <c r="K586" s="3">
        <f t="shared" ref="K586" si="1707">J586*C586</f>
        <v>9000</v>
      </c>
    </row>
    <row r="587" spans="1:11" ht="15.75">
      <c r="A587" s="14">
        <v>43742</v>
      </c>
      <c r="B587" s="11" t="s">
        <v>97</v>
      </c>
      <c r="C587" s="11">
        <v>400</v>
      </c>
      <c r="D587" s="11" t="s">
        <v>13</v>
      </c>
      <c r="E587" s="21">
        <v>1527</v>
      </c>
      <c r="F587" s="21">
        <v>1502</v>
      </c>
      <c r="G587" s="21">
        <v>0</v>
      </c>
      <c r="H587" s="2">
        <f t="shared" ref="H587" si="1708">(IF(D587="SELL",E587-F587,IF(D587="BUY",F587-E587)))*C587</f>
        <v>10000</v>
      </c>
      <c r="I587" s="2">
        <v>0</v>
      </c>
      <c r="J587" s="2">
        <f t="shared" ref="J587" si="1709">(I587+H587)/C587</f>
        <v>25</v>
      </c>
      <c r="K587" s="3">
        <f t="shared" ref="K587" si="1710">J587*C587</f>
        <v>10000</v>
      </c>
    </row>
    <row r="588" spans="1:11" ht="15.75">
      <c r="A588" s="14">
        <v>43741</v>
      </c>
      <c r="B588" s="11" t="s">
        <v>68</v>
      </c>
      <c r="C588" s="11">
        <v>6000</v>
      </c>
      <c r="D588" s="11" t="s">
        <v>12</v>
      </c>
      <c r="E588" s="21">
        <v>126.1</v>
      </c>
      <c r="F588" s="21">
        <v>125</v>
      </c>
      <c r="G588" s="21">
        <v>0</v>
      </c>
      <c r="H588" s="2">
        <f t="shared" ref="H588:H589" si="1711">(IF(D588="SELL",E588-F588,IF(D588="BUY",F588-E588)))*C588</f>
        <v>-6599.9999999999654</v>
      </c>
      <c r="I588" s="2">
        <v>0</v>
      </c>
      <c r="J588" s="2">
        <f t="shared" ref="J588:J589" si="1712">(I588+H588)/C588</f>
        <v>-1.0999999999999943</v>
      </c>
      <c r="K588" s="3">
        <f t="shared" ref="K588:K589" si="1713">J588*C588</f>
        <v>-6599.9999999999654</v>
      </c>
    </row>
    <row r="589" spans="1:11" ht="15.75">
      <c r="A589" s="14">
        <v>43741</v>
      </c>
      <c r="B589" s="11" t="s">
        <v>318</v>
      </c>
      <c r="C589" s="11">
        <v>1200</v>
      </c>
      <c r="D589" s="11" t="s">
        <v>12</v>
      </c>
      <c r="E589" s="21">
        <v>316</v>
      </c>
      <c r="F589" s="21">
        <v>310</v>
      </c>
      <c r="G589" s="21">
        <v>0</v>
      </c>
      <c r="H589" s="2">
        <f t="shared" si="1711"/>
        <v>-7200</v>
      </c>
      <c r="I589" s="2">
        <v>0</v>
      </c>
      <c r="J589" s="2">
        <f t="shared" si="1712"/>
        <v>-6</v>
      </c>
      <c r="K589" s="3">
        <f t="shared" si="1713"/>
        <v>-7200</v>
      </c>
    </row>
    <row r="590" spans="1:11" ht="15.75">
      <c r="A590" s="14">
        <v>43739</v>
      </c>
      <c r="B590" s="11" t="s">
        <v>318</v>
      </c>
      <c r="C590" s="11">
        <v>1200</v>
      </c>
      <c r="D590" s="11" t="s">
        <v>13</v>
      </c>
      <c r="E590" s="21">
        <v>320</v>
      </c>
      <c r="F590" s="21">
        <v>316</v>
      </c>
      <c r="G590" s="21">
        <v>310</v>
      </c>
      <c r="H590" s="2">
        <f t="shared" ref="H590" si="1714">(IF(D590="SELL",E590-F590,IF(D590="BUY",F590-E590)))*C590</f>
        <v>4800</v>
      </c>
      <c r="I590" s="2">
        <f>C590*6</f>
        <v>7200</v>
      </c>
      <c r="J590" s="2">
        <f t="shared" ref="J590" si="1715">(I590+H590)/C590</f>
        <v>10</v>
      </c>
      <c r="K590" s="3">
        <f t="shared" ref="K590" si="1716">J590*C590</f>
        <v>12000</v>
      </c>
    </row>
    <row r="591" spans="1:11" ht="15.75">
      <c r="A591" s="14">
        <v>43738</v>
      </c>
      <c r="B591" s="11" t="s">
        <v>318</v>
      </c>
      <c r="C591" s="11">
        <v>1200</v>
      </c>
      <c r="D591" s="11" t="s">
        <v>13</v>
      </c>
      <c r="E591" s="21">
        <v>345</v>
      </c>
      <c r="F591" s="21">
        <v>342</v>
      </c>
      <c r="G591" s="21">
        <v>336</v>
      </c>
      <c r="H591" s="2">
        <f t="shared" ref="H591" si="1717">(IF(D591="SELL",E591-F591,IF(D591="BUY",F591-E591)))*C591</f>
        <v>3600</v>
      </c>
      <c r="I591" s="2">
        <f>C591*6</f>
        <v>7200</v>
      </c>
      <c r="J591" s="2">
        <f t="shared" ref="J591" si="1718">(I591+H591)/C591</f>
        <v>9</v>
      </c>
      <c r="K591" s="3">
        <f t="shared" ref="K591" si="1719">J591*C591</f>
        <v>10800</v>
      </c>
    </row>
    <row r="592" spans="1:11" ht="15.75">
      <c r="A592" s="14">
        <v>43735</v>
      </c>
      <c r="B592" s="11" t="s">
        <v>298</v>
      </c>
      <c r="C592" s="11">
        <v>1000</v>
      </c>
      <c r="D592" s="11" t="s">
        <v>13</v>
      </c>
      <c r="E592" s="21">
        <v>559</v>
      </c>
      <c r="F592" s="21">
        <v>555</v>
      </c>
      <c r="G592" s="21">
        <v>0</v>
      </c>
      <c r="H592" s="2">
        <f t="shared" ref="H592" si="1720">(IF(D592="SELL",E592-F592,IF(D592="BUY",F592-E592)))*C592</f>
        <v>4000</v>
      </c>
      <c r="I592" s="2">
        <v>0</v>
      </c>
      <c r="J592" s="2">
        <f t="shared" ref="J592" si="1721">(I592+H592)/C592</f>
        <v>4</v>
      </c>
      <c r="K592" s="3">
        <f t="shared" ref="K592" si="1722">J592*C592</f>
        <v>4000</v>
      </c>
    </row>
    <row r="593" spans="1:11" ht="15.75">
      <c r="A593" s="14">
        <v>43734</v>
      </c>
      <c r="B593" s="11" t="s">
        <v>175</v>
      </c>
      <c r="C593" s="11">
        <v>3500</v>
      </c>
      <c r="D593" s="11" t="s">
        <v>12</v>
      </c>
      <c r="E593" s="21">
        <v>196.5</v>
      </c>
      <c r="F593" s="21">
        <v>196.6</v>
      </c>
      <c r="G593" s="21">
        <v>0</v>
      </c>
      <c r="H593" s="2">
        <f t="shared" ref="H593" si="1723">(IF(D593="SELL",E593-F593,IF(D593="BUY",F593-E593)))*C593</f>
        <v>349.9999999999801</v>
      </c>
      <c r="I593" s="2">
        <v>0</v>
      </c>
      <c r="J593" s="2">
        <f t="shared" ref="J593" si="1724">(I593+H593)/C593</f>
        <v>9.9999999999994316E-2</v>
      </c>
      <c r="K593" s="3">
        <f t="shared" ref="K593" si="1725">J593*C593</f>
        <v>349.9999999999801</v>
      </c>
    </row>
    <row r="594" spans="1:11" ht="15.75">
      <c r="A594" s="14">
        <v>43733</v>
      </c>
      <c r="B594" s="11" t="s">
        <v>298</v>
      </c>
      <c r="C594" s="11">
        <v>1000</v>
      </c>
      <c r="D594" s="11" t="s">
        <v>13</v>
      </c>
      <c r="E594" s="21">
        <v>548</v>
      </c>
      <c r="F594" s="21">
        <v>544</v>
      </c>
      <c r="G594" s="21">
        <v>536</v>
      </c>
      <c r="H594" s="2">
        <f t="shared" ref="H594:H595" si="1726">(IF(D594="SELL",E594-F594,IF(D594="BUY",F594-E594)))*C594</f>
        <v>4000</v>
      </c>
      <c r="I594" s="2">
        <f>C594*8</f>
        <v>8000</v>
      </c>
      <c r="J594" s="2">
        <f t="shared" ref="J594:J595" si="1727">(I594+H594)/C594</f>
        <v>12</v>
      </c>
      <c r="K594" s="3">
        <f t="shared" ref="K594:K595" si="1728">J594*C594</f>
        <v>12000</v>
      </c>
    </row>
    <row r="595" spans="1:11" ht="15.75">
      <c r="A595" s="14">
        <v>43733</v>
      </c>
      <c r="B595" s="11" t="s">
        <v>322</v>
      </c>
      <c r="C595" s="11">
        <v>4500</v>
      </c>
      <c r="D595" s="11" t="s">
        <v>13</v>
      </c>
      <c r="E595" s="21">
        <v>95</v>
      </c>
      <c r="F595" s="21">
        <v>95</v>
      </c>
      <c r="G595" s="21">
        <v>0</v>
      </c>
      <c r="H595" s="2">
        <f t="shared" si="1726"/>
        <v>0</v>
      </c>
      <c r="I595" s="2">
        <v>0</v>
      </c>
      <c r="J595" s="2">
        <f t="shared" si="1727"/>
        <v>0</v>
      </c>
      <c r="K595" s="3">
        <f t="shared" si="1728"/>
        <v>0</v>
      </c>
    </row>
    <row r="596" spans="1:11" ht="15.75">
      <c r="A596" s="14">
        <v>43732</v>
      </c>
      <c r="B596" s="11" t="s">
        <v>83</v>
      </c>
      <c r="C596" s="11">
        <v>1200</v>
      </c>
      <c r="D596" s="11" t="s">
        <v>12</v>
      </c>
      <c r="E596" s="21">
        <v>785</v>
      </c>
      <c r="F596" s="21">
        <v>789</v>
      </c>
      <c r="G596" s="21">
        <v>796</v>
      </c>
      <c r="H596" s="2">
        <f t="shared" ref="H596" si="1729">(IF(D596="SELL",E596-F596,IF(D596="BUY",F596-E596)))*C596</f>
        <v>4800</v>
      </c>
      <c r="I596" s="2">
        <f>C596*7</f>
        <v>8400</v>
      </c>
      <c r="J596" s="2">
        <f t="shared" ref="J596" si="1730">(I596+H596)/C596</f>
        <v>11</v>
      </c>
      <c r="K596" s="3">
        <f t="shared" ref="K596" si="1731">J596*C596</f>
        <v>13200</v>
      </c>
    </row>
    <row r="597" spans="1:11" ht="15.75">
      <c r="A597" s="14">
        <v>43731</v>
      </c>
      <c r="B597" s="11" t="s">
        <v>68</v>
      </c>
      <c r="C597" s="11">
        <v>6000</v>
      </c>
      <c r="D597" s="11" t="s">
        <v>13</v>
      </c>
      <c r="E597" s="21">
        <v>125.75</v>
      </c>
      <c r="F597" s="21">
        <v>125</v>
      </c>
      <c r="G597" s="21">
        <v>0</v>
      </c>
      <c r="H597" s="2">
        <f t="shared" ref="H597" si="1732">(IF(D597="SELL",E597-F597,IF(D597="BUY",F597-E597)))*C597</f>
        <v>4500</v>
      </c>
      <c r="I597" s="2">
        <v>0</v>
      </c>
      <c r="J597" s="2">
        <f t="shared" ref="J597" si="1733">(I597+H597)/C597</f>
        <v>0.75</v>
      </c>
      <c r="K597" s="3">
        <f t="shared" ref="K597" si="1734">J597*C597</f>
        <v>4500</v>
      </c>
    </row>
    <row r="598" spans="1:11" ht="15.75">
      <c r="A598" s="14">
        <v>43728</v>
      </c>
      <c r="B598" s="11" t="s">
        <v>344</v>
      </c>
      <c r="C598" s="11">
        <v>7000</v>
      </c>
      <c r="D598" s="11" t="s">
        <v>12</v>
      </c>
      <c r="E598" s="21">
        <v>85.3</v>
      </c>
      <c r="F598" s="21">
        <v>86</v>
      </c>
      <c r="G598" s="21">
        <v>87</v>
      </c>
      <c r="H598" s="2">
        <f t="shared" ref="H598" si="1735">(IF(D598="SELL",E598-F598,IF(D598="BUY",F598-E598)))*C598</f>
        <v>4900.00000000002</v>
      </c>
      <c r="I598" s="2">
        <f>C598*1</f>
        <v>7000</v>
      </c>
      <c r="J598" s="2">
        <f t="shared" ref="J598" si="1736">(I598+H598)/C598</f>
        <v>1.7000000000000028</v>
      </c>
      <c r="K598" s="3">
        <f t="shared" ref="K598" si="1737">J598*C598</f>
        <v>11900.00000000002</v>
      </c>
    </row>
    <row r="599" spans="1:11" ht="15.75">
      <c r="A599" s="14">
        <v>43727</v>
      </c>
      <c r="B599" s="11" t="s">
        <v>208</v>
      </c>
      <c r="C599" s="11">
        <v>1250</v>
      </c>
      <c r="D599" s="11" t="s">
        <v>13</v>
      </c>
      <c r="E599" s="21">
        <v>600</v>
      </c>
      <c r="F599" s="21">
        <v>596</v>
      </c>
      <c r="G599" s="21">
        <v>0</v>
      </c>
      <c r="H599" s="2">
        <f t="shared" ref="H599" si="1738">(IF(D599="SELL",E599-F599,IF(D599="BUY",F599-E599)))*C599</f>
        <v>5000</v>
      </c>
      <c r="I599" s="2">
        <v>0</v>
      </c>
      <c r="J599" s="2">
        <f t="shared" ref="J599" si="1739">(I599+H599)/C599</f>
        <v>4</v>
      </c>
      <c r="K599" s="3">
        <f t="shared" ref="K599" si="1740">J599*C599</f>
        <v>5000</v>
      </c>
    </row>
    <row r="600" spans="1:11" ht="15.75">
      <c r="A600" s="14">
        <v>43727</v>
      </c>
      <c r="B600" s="11" t="s">
        <v>322</v>
      </c>
      <c r="C600" s="11">
        <v>4500</v>
      </c>
      <c r="D600" s="11" t="s">
        <v>13</v>
      </c>
      <c r="E600" s="21">
        <v>91.5</v>
      </c>
      <c r="F600" s="21">
        <v>90.5</v>
      </c>
      <c r="G600" s="21">
        <v>0</v>
      </c>
      <c r="H600" s="2">
        <f>(IF(D600="SELL",E600-F600,IF(D600="BUY",F600-E600)))*C600</f>
        <v>4500</v>
      </c>
      <c r="I600" s="2">
        <v>0</v>
      </c>
      <c r="J600" s="2">
        <f>(I600+H600)/C600</f>
        <v>1</v>
      </c>
      <c r="K600" s="3">
        <f>J600*C600</f>
        <v>4500</v>
      </c>
    </row>
    <row r="601" spans="1:11" ht="15.75">
      <c r="A601" s="14">
        <v>43726</v>
      </c>
      <c r="B601" s="11" t="s">
        <v>68</v>
      </c>
      <c r="C601" s="11">
        <v>6000</v>
      </c>
      <c r="D601" s="11" t="s">
        <v>13</v>
      </c>
      <c r="E601" s="21">
        <v>135.5</v>
      </c>
      <c r="F601" s="21">
        <v>134.75</v>
      </c>
      <c r="G601" s="21">
        <v>133.5</v>
      </c>
      <c r="H601" s="2">
        <f t="shared" ref="H601" si="1741">(IF(D601="SELL",E601-F601,IF(D601="BUY",F601-E601)))*C601</f>
        <v>4500</v>
      </c>
      <c r="I601" s="2">
        <f>C601*1.25</f>
        <v>7500</v>
      </c>
      <c r="J601" s="2">
        <f t="shared" ref="J601" si="1742">(I601+H601)/C601</f>
        <v>2</v>
      </c>
      <c r="K601" s="3">
        <f t="shared" ref="K601" si="1743">J601*C601</f>
        <v>12000</v>
      </c>
    </row>
    <row r="602" spans="1:11" ht="15.75">
      <c r="A602" s="14">
        <v>43725</v>
      </c>
      <c r="B602" s="11" t="s">
        <v>343</v>
      </c>
      <c r="C602" s="11">
        <v>1000</v>
      </c>
      <c r="D602" s="11" t="s">
        <v>13</v>
      </c>
      <c r="E602" s="21">
        <v>534</v>
      </c>
      <c r="F602" s="21">
        <v>530</v>
      </c>
      <c r="G602" s="21">
        <v>524</v>
      </c>
      <c r="H602" s="2">
        <f t="shared" ref="H602" si="1744">(IF(D602="SELL",E602-F602,IF(D602="BUY",F602-E602)))*C602</f>
        <v>4000</v>
      </c>
      <c r="I602" s="2">
        <f>C602*6</f>
        <v>6000</v>
      </c>
      <c r="J602" s="2">
        <f t="shared" ref="J602" si="1745">(I602+H602)/C602</f>
        <v>10</v>
      </c>
      <c r="K602" s="3">
        <f t="shared" ref="K602" si="1746">J602*C602</f>
        <v>10000</v>
      </c>
    </row>
    <row r="603" spans="1:11" ht="15.75">
      <c r="A603" s="14">
        <v>43724</v>
      </c>
      <c r="B603" s="11" t="s">
        <v>322</v>
      </c>
      <c r="C603" s="11">
        <v>4500</v>
      </c>
      <c r="D603" s="11" t="s">
        <v>12</v>
      </c>
      <c r="E603" s="21">
        <v>95.5</v>
      </c>
      <c r="F603" s="21">
        <v>96.5</v>
      </c>
      <c r="G603" s="21">
        <v>0</v>
      </c>
      <c r="H603" s="2">
        <f t="shared" ref="H603:H604" si="1747">(IF(D603="SELL",E603-F603,IF(D603="BUY",F603-E603)))*C603</f>
        <v>4500</v>
      </c>
      <c r="I603" s="2">
        <v>0</v>
      </c>
      <c r="J603" s="2">
        <f t="shared" ref="J603:J604" si="1748">(I603+H603)/C603</f>
        <v>1</v>
      </c>
      <c r="K603" s="3">
        <f t="shared" ref="K603:K604" si="1749">J603*C603</f>
        <v>4500</v>
      </c>
    </row>
    <row r="604" spans="1:11" ht="15.75">
      <c r="A604" s="14">
        <v>43724</v>
      </c>
      <c r="B604" s="11" t="s">
        <v>342</v>
      </c>
      <c r="C604" s="11">
        <v>1600</v>
      </c>
      <c r="D604" s="11" t="s">
        <v>13</v>
      </c>
      <c r="E604" s="21">
        <v>297</v>
      </c>
      <c r="F604" s="21">
        <v>303</v>
      </c>
      <c r="G604" s="21">
        <v>0</v>
      </c>
      <c r="H604" s="2">
        <f t="shared" si="1747"/>
        <v>-9600</v>
      </c>
      <c r="I604" s="2">
        <v>0</v>
      </c>
      <c r="J604" s="2">
        <f t="shared" si="1748"/>
        <v>-6</v>
      </c>
      <c r="K604" s="3">
        <f t="shared" si="1749"/>
        <v>-9600</v>
      </c>
    </row>
    <row r="605" spans="1:11" ht="15.75">
      <c r="A605" s="14">
        <v>43720</v>
      </c>
      <c r="B605" s="11" t="s">
        <v>174</v>
      </c>
      <c r="C605" s="11">
        <v>1800</v>
      </c>
      <c r="D605" s="11" t="s">
        <v>12</v>
      </c>
      <c r="E605" s="21">
        <v>394</v>
      </c>
      <c r="F605" s="21">
        <v>390</v>
      </c>
      <c r="G605" s="21">
        <v>0</v>
      </c>
      <c r="H605" s="2">
        <f t="shared" ref="H605" si="1750">(IF(D605="SELL",E605-F605,IF(D605="BUY",F605-E605)))*C605</f>
        <v>-7200</v>
      </c>
      <c r="I605" s="2">
        <v>0</v>
      </c>
      <c r="J605" s="2">
        <f t="shared" ref="J605" si="1751">(I605+H605)/C605</f>
        <v>-4</v>
      </c>
      <c r="K605" s="3">
        <f t="shared" ref="K605" si="1752">J605*C605</f>
        <v>-7200</v>
      </c>
    </row>
    <row r="606" spans="1:11" ht="15.75">
      <c r="A606" s="14">
        <v>43719</v>
      </c>
      <c r="B606" s="11" t="s">
        <v>336</v>
      </c>
      <c r="C606" s="11">
        <v>1500</v>
      </c>
      <c r="D606" s="11" t="s">
        <v>13</v>
      </c>
      <c r="E606" s="21">
        <v>602</v>
      </c>
      <c r="F606" s="21">
        <v>599.29999999999995</v>
      </c>
      <c r="G606" s="21">
        <v>0</v>
      </c>
      <c r="H606" s="2">
        <f t="shared" ref="H606" si="1753">(IF(D606="SELL",E606-F606,IF(D606="BUY",F606-E606)))*C606</f>
        <v>4050.0000000000682</v>
      </c>
      <c r="I606" s="2">
        <v>0</v>
      </c>
      <c r="J606" s="2">
        <f t="shared" ref="J606" si="1754">(I606+H606)/C606</f>
        <v>2.7000000000000455</v>
      </c>
      <c r="K606" s="3">
        <f t="shared" ref="K606" si="1755">J606*C606</f>
        <v>4050.0000000000682</v>
      </c>
    </row>
    <row r="607" spans="1:11" ht="15.75">
      <c r="A607" s="14">
        <v>43717</v>
      </c>
      <c r="B607" s="11" t="s">
        <v>316</v>
      </c>
      <c r="C607" s="11">
        <v>700</v>
      </c>
      <c r="D607" s="11" t="s">
        <v>13</v>
      </c>
      <c r="E607" s="21">
        <v>1290</v>
      </c>
      <c r="F607" s="21">
        <v>1305</v>
      </c>
      <c r="G607" s="21">
        <v>0</v>
      </c>
      <c r="H607" s="2">
        <f t="shared" ref="H607" si="1756">(IF(D607="SELL",E607-F607,IF(D607="BUY",F607-E607)))*C607</f>
        <v>-10500</v>
      </c>
      <c r="I607" s="2">
        <v>0</v>
      </c>
      <c r="J607" s="2">
        <f t="shared" ref="J607" si="1757">(I607+H607)/C607</f>
        <v>-15</v>
      </c>
      <c r="K607" s="3">
        <f t="shared" ref="K607" si="1758">J607*C607</f>
        <v>-10500</v>
      </c>
    </row>
    <row r="608" spans="1:11" ht="15.75">
      <c r="A608" s="14">
        <v>43717</v>
      </c>
      <c r="B608" s="11" t="s">
        <v>68</v>
      </c>
      <c r="C608" s="11">
        <v>6000</v>
      </c>
      <c r="D608" s="11" t="s">
        <v>12</v>
      </c>
      <c r="E608" s="21">
        <v>152</v>
      </c>
      <c r="F608" s="21">
        <v>150.75</v>
      </c>
      <c r="G608" s="21">
        <v>0</v>
      </c>
      <c r="H608" s="2">
        <f t="shared" ref="H608" si="1759">(IF(D608="SELL",E608-F608,IF(D608="BUY",F608-E608)))*C608</f>
        <v>-7500</v>
      </c>
      <c r="I608" s="2">
        <v>0</v>
      </c>
      <c r="J608" s="2">
        <f t="shared" ref="J608" si="1760">(I608+H608)/C608</f>
        <v>-1.25</v>
      </c>
      <c r="K608" s="3">
        <f t="shared" ref="K608" si="1761">J608*C608</f>
        <v>-7500</v>
      </c>
    </row>
    <row r="609" spans="1:11" ht="15.75">
      <c r="A609" s="14">
        <v>43714</v>
      </c>
      <c r="B609" s="11" t="s">
        <v>68</v>
      </c>
      <c r="C609" s="11">
        <v>6000</v>
      </c>
      <c r="D609" s="11" t="s">
        <v>12</v>
      </c>
      <c r="E609" s="21">
        <v>149.25</v>
      </c>
      <c r="F609" s="21">
        <v>150</v>
      </c>
      <c r="G609" s="21">
        <v>151</v>
      </c>
      <c r="H609" s="2">
        <f t="shared" ref="H609" si="1762">(IF(D609="SELL",E609-F609,IF(D609="BUY",F609-E609)))*C609</f>
        <v>4500</v>
      </c>
      <c r="I609" s="2">
        <f>C609*1</f>
        <v>6000</v>
      </c>
      <c r="J609" s="2">
        <f t="shared" ref="J609" si="1763">(I609+H609)/C609</f>
        <v>1.75</v>
      </c>
      <c r="K609" s="3">
        <f t="shared" ref="K609" si="1764">J609*C609</f>
        <v>10500</v>
      </c>
    </row>
    <row r="610" spans="1:11" ht="15.75">
      <c r="A610" s="14">
        <v>43713</v>
      </c>
      <c r="B610" s="11" t="s">
        <v>322</v>
      </c>
      <c r="C610" s="11">
        <v>4500</v>
      </c>
      <c r="D610" s="11" t="s">
        <v>12</v>
      </c>
      <c r="E610" s="21">
        <v>94</v>
      </c>
      <c r="F610" s="21">
        <v>92.5</v>
      </c>
      <c r="G610" s="21">
        <v>0</v>
      </c>
      <c r="H610" s="2">
        <f t="shared" ref="H610:H611" si="1765">(IF(D610="SELL",E610-F610,IF(D610="BUY",F610-E610)))*C610</f>
        <v>-6750</v>
      </c>
      <c r="I610" s="2">
        <v>0</v>
      </c>
      <c r="J610" s="2">
        <f t="shared" ref="J610:J611" si="1766">(I610+H610)/C610</f>
        <v>-1.5</v>
      </c>
      <c r="K610" s="3">
        <f t="shared" ref="K610:K611" si="1767">J610*C610</f>
        <v>-6750</v>
      </c>
    </row>
    <row r="611" spans="1:11" ht="15.75">
      <c r="A611" s="14">
        <v>43713</v>
      </c>
      <c r="B611" s="11" t="s">
        <v>122</v>
      </c>
      <c r="C611" s="11">
        <v>6200</v>
      </c>
      <c r="D611" s="11" t="s">
        <v>13</v>
      </c>
      <c r="E611" s="21">
        <v>103.75</v>
      </c>
      <c r="F611" s="21">
        <v>104.75</v>
      </c>
      <c r="G611" s="21">
        <v>0</v>
      </c>
      <c r="H611" s="2">
        <f t="shared" si="1765"/>
        <v>-6200</v>
      </c>
      <c r="I611" s="2">
        <v>0</v>
      </c>
      <c r="J611" s="2">
        <f t="shared" si="1766"/>
        <v>-1</v>
      </c>
      <c r="K611" s="3">
        <f t="shared" si="1767"/>
        <v>-6200</v>
      </c>
    </row>
    <row r="612" spans="1:11" ht="15.75">
      <c r="A612" s="14">
        <v>43712</v>
      </c>
      <c r="B612" s="11" t="s">
        <v>316</v>
      </c>
      <c r="C612" s="11">
        <v>700</v>
      </c>
      <c r="D612" s="11" t="s">
        <v>13</v>
      </c>
      <c r="E612" s="21">
        <v>1316</v>
      </c>
      <c r="F612" s="21">
        <v>1310</v>
      </c>
      <c r="G612" s="21">
        <v>1300</v>
      </c>
      <c r="H612" s="2">
        <f t="shared" ref="H612" si="1768">(IF(D612="SELL",E612-F612,IF(D612="BUY",F612-E612)))*C612</f>
        <v>4200</v>
      </c>
      <c r="I612" s="2">
        <f>C612*10</f>
        <v>7000</v>
      </c>
      <c r="J612" s="2">
        <f t="shared" ref="J612" si="1769">(I612+H612)/C612</f>
        <v>16</v>
      </c>
      <c r="K612" s="3">
        <f t="shared" ref="K612" si="1770">J612*C612</f>
        <v>11200</v>
      </c>
    </row>
    <row r="613" spans="1:11" ht="15.75">
      <c r="A613" s="14">
        <v>43711</v>
      </c>
      <c r="B613" s="11" t="s">
        <v>311</v>
      </c>
      <c r="C613" s="11">
        <v>4000</v>
      </c>
      <c r="D613" s="11" t="s">
        <v>13</v>
      </c>
      <c r="E613" s="21">
        <v>108.4</v>
      </c>
      <c r="F613" s="21">
        <v>109.75</v>
      </c>
      <c r="G613" s="21">
        <v>0</v>
      </c>
      <c r="H613" s="2">
        <f t="shared" ref="H613" si="1771">(IF(D613="SELL",E613-F613,IF(D613="BUY",F613-E613)))*C613</f>
        <v>-5399.9999999999773</v>
      </c>
      <c r="I613" s="2">
        <v>0</v>
      </c>
      <c r="J613" s="2">
        <f t="shared" ref="J613" si="1772">(I613+H613)/C613</f>
        <v>-1.3499999999999943</v>
      </c>
      <c r="K613" s="3">
        <f t="shared" ref="K613" si="1773">J613*C613</f>
        <v>-5399.9999999999773</v>
      </c>
    </row>
    <row r="614" spans="1:11" ht="15.75">
      <c r="A614" s="14">
        <v>43711</v>
      </c>
      <c r="B614" s="11" t="s">
        <v>322</v>
      </c>
      <c r="C614" s="11">
        <v>4500</v>
      </c>
      <c r="D614" s="11" t="s">
        <v>12</v>
      </c>
      <c r="E614" s="21">
        <v>94</v>
      </c>
      <c r="F614" s="21">
        <v>94</v>
      </c>
      <c r="G614" s="21">
        <v>0</v>
      </c>
      <c r="H614" s="2">
        <f t="shared" ref="H614" si="1774">(IF(D614="SELL",E614-F614,IF(D614="BUY",F614-E614)))*C614</f>
        <v>0</v>
      </c>
      <c r="I614" s="2">
        <v>0</v>
      </c>
      <c r="J614" s="2">
        <f t="shared" ref="J614" si="1775">(I614+H614)/C614</f>
        <v>0</v>
      </c>
      <c r="K614" s="3">
        <f t="shared" ref="K614" si="1776">J614*C614</f>
        <v>0</v>
      </c>
    </row>
    <row r="615" spans="1:11" ht="15.75">
      <c r="A615" s="14">
        <v>43707</v>
      </c>
      <c r="B615" s="11" t="s">
        <v>68</v>
      </c>
      <c r="C615" s="11">
        <v>6000</v>
      </c>
      <c r="D615" s="11" t="s">
        <v>12</v>
      </c>
      <c r="E615" s="21">
        <v>141.25</v>
      </c>
      <c r="F615" s="21">
        <v>141.9</v>
      </c>
      <c r="G615" s="21">
        <v>0</v>
      </c>
      <c r="H615" s="2">
        <f t="shared" ref="H615" si="1777">(IF(D615="SELL",E615-F615,IF(D615="BUY",F615-E615)))*C615</f>
        <v>3900.0000000000341</v>
      </c>
      <c r="I615" s="2">
        <v>0</v>
      </c>
      <c r="J615" s="2">
        <f t="shared" ref="J615" si="1778">(I615+H615)/C615</f>
        <v>0.65000000000000568</v>
      </c>
      <c r="K615" s="3">
        <f t="shared" ref="K615" si="1779">J615*C615</f>
        <v>3900.0000000000341</v>
      </c>
    </row>
    <row r="616" spans="1:11" ht="15.75">
      <c r="A616" s="14">
        <v>43706</v>
      </c>
      <c r="B616" s="11" t="s">
        <v>341</v>
      </c>
      <c r="C616" s="11">
        <v>6200</v>
      </c>
      <c r="D616" s="11" t="s">
        <v>13</v>
      </c>
      <c r="E616" s="21">
        <v>99.75</v>
      </c>
      <c r="F616" s="21">
        <v>99</v>
      </c>
      <c r="G616" s="21">
        <v>0</v>
      </c>
      <c r="H616" s="2">
        <f t="shared" ref="H616:H618" si="1780">(IF(D616="SELL",E616-F616,IF(D616="BUY",F616-E616)))*C616</f>
        <v>4650</v>
      </c>
      <c r="I616" s="2">
        <v>0</v>
      </c>
      <c r="J616" s="2">
        <f t="shared" ref="J616:J618" si="1781">(I616+H616)/C616</f>
        <v>0.75</v>
      </c>
      <c r="K616" s="3">
        <f t="shared" ref="K616:K618" si="1782">J616*C616</f>
        <v>4650</v>
      </c>
    </row>
    <row r="617" spans="1:11" ht="15.75">
      <c r="A617" s="14">
        <v>43706</v>
      </c>
      <c r="B617" s="11" t="s">
        <v>339</v>
      </c>
      <c r="C617" s="11">
        <v>750</v>
      </c>
      <c r="D617" s="11" t="s">
        <v>13</v>
      </c>
      <c r="E617" s="21">
        <v>701</v>
      </c>
      <c r="F617" s="21">
        <v>696.5</v>
      </c>
      <c r="G617" s="21">
        <v>0</v>
      </c>
      <c r="H617" s="2">
        <f t="shared" si="1780"/>
        <v>3375</v>
      </c>
      <c r="I617" s="2">
        <v>0</v>
      </c>
      <c r="J617" s="2">
        <f t="shared" si="1781"/>
        <v>4.5</v>
      </c>
      <c r="K617" s="3">
        <f t="shared" si="1782"/>
        <v>3375</v>
      </c>
    </row>
    <row r="618" spans="1:11" ht="15.75">
      <c r="A618" s="14">
        <v>43706</v>
      </c>
      <c r="B618" s="11" t="s">
        <v>340</v>
      </c>
      <c r="C618" s="11">
        <v>4500</v>
      </c>
      <c r="D618" s="11" t="s">
        <v>12</v>
      </c>
      <c r="E618" s="21">
        <v>96</v>
      </c>
      <c r="F618" s="21">
        <v>95</v>
      </c>
      <c r="G618" s="21">
        <v>0</v>
      </c>
      <c r="H618" s="2">
        <f t="shared" si="1780"/>
        <v>-4500</v>
      </c>
      <c r="I618" s="2">
        <v>0</v>
      </c>
      <c r="J618" s="2">
        <f t="shared" si="1781"/>
        <v>-1</v>
      </c>
      <c r="K618" s="3">
        <f t="shared" si="1782"/>
        <v>-4500</v>
      </c>
    </row>
    <row r="619" spans="1:11" ht="15.75">
      <c r="A619" s="14">
        <v>43705</v>
      </c>
      <c r="B619" s="11" t="s">
        <v>68</v>
      </c>
      <c r="C619" s="11">
        <v>6000</v>
      </c>
      <c r="D619" s="11" t="s">
        <v>13</v>
      </c>
      <c r="E619" s="21">
        <v>143</v>
      </c>
      <c r="F619" s="21">
        <v>142.25</v>
      </c>
      <c r="G619" s="21">
        <v>141</v>
      </c>
      <c r="H619" s="2">
        <f t="shared" ref="H619:H620" si="1783">(IF(D619="SELL",E619-F619,IF(D619="BUY",F619-E619)))*C619</f>
        <v>4500</v>
      </c>
      <c r="I619" s="2">
        <f>C619*1.25</f>
        <v>7500</v>
      </c>
      <c r="J619" s="2">
        <f t="shared" ref="J619:J620" si="1784">(I619+H619)/C619</f>
        <v>2</v>
      </c>
      <c r="K619" s="3">
        <f t="shared" ref="K619:K620" si="1785">J619*C619</f>
        <v>12000</v>
      </c>
    </row>
    <row r="620" spans="1:11" ht="15.75">
      <c r="A620" s="14">
        <v>43705</v>
      </c>
      <c r="B620" s="11" t="s">
        <v>322</v>
      </c>
      <c r="C620" s="11">
        <v>4500</v>
      </c>
      <c r="D620" s="11" t="s">
        <v>13</v>
      </c>
      <c r="E620" s="21">
        <v>94.5</v>
      </c>
      <c r="F620" s="21">
        <v>93.5</v>
      </c>
      <c r="G620" s="21">
        <v>0</v>
      </c>
      <c r="H620" s="2">
        <f t="shared" si="1783"/>
        <v>4500</v>
      </c>
      <c r="I620" s="2">
        <v>0</v>
      </c>
      <c r="J620" s="2">
        <f t="shared" si="1784"/>
        <v>1</v>
      </c>
      <c r="K620" s="3">
        <f t="shared" si="1785"/>
        <v>4500</v>
      </c>
    </row>
    <row r="621" spans="1:11" ht="15.75">
      <c r="A621" s="14">
        <v>43704</v>
      </c>
      <c r="B621" s="11" t="s">
        <v>322</v>
      </c>
      <c r="C621" s="11">
        <v>4500</v>
      </c>
      <c r="D621" s="11" t="s">
        <v>12</v>
      </c>
      <c r="E621" s="21">
        <v>99.5</v>
      </c>
      <c r="F621" s="21">
        <v>98</v>
      </c>
      <c r="G621" s="21">
        <v>0</v>
      </c>
      <c r="H621" s="2">
        <f t="shared" ref="H621:H622" si="1786">(IF(D621="SELL",E621-F621,IF(D621="BUY",F621-E621)))*C621</f>
        <v>-6750</v>
      </c>
      <c r="I621" s="2">
        <v>0</v>
      </c>
      <c r="J621" s="2">
        <f t="shared" ref="J621:J622" si="1787">(I621+H621)/C621</f>
        <v>-1.5</v>
      </c>
      <c r="K621" s="3">
        <f t="shared" ref="K621:K622" si="1788">J621*C621</f>
        <v>-6750</v>
      </c>
    </row>
    <row r="622" spans="1:11" ht="15.75">
      <c r="A622" s="14">
        <v>43704</v>
      </c>
      <c r="B622" s="11" t="s">
        <v>100</v>
      </c>
      <c r="C622" s="11">
        <v>2600</v>
      </c>
      <c r="D622" s="11" t="s">
        <v>12</v>
      </c>
      <c r="E622" s="21">
        <v>386</v>
      </c>
      <c r="F622" s="21">
        <v>384</v>
      </c>
      <c r="G622" s="21">
        <v>0</v>
      </c>
      <c r="H622" s="2">
        <f t="shared" si="1786"/>
        <v>-5200</v>
      </c>
      <c r="I622" s="2">
        <v>0</v>
      </c>
      <c r="J622" s="2">
        <f t="shared" si="1787"/>
        <v>-2</v>
      </c>
      <c r="K622" s="3">
        <f t="shared" si="1788"/>
        <v>-5200</v>
      </c>
    </row>
    <row r="623" spans="1:11" ht="15.75">
      <c r="A623" s="14">
        <v>43703</v>
      </c>
      <c r="B623" s="11" t="s">
        <v>322</v>
      </c>
      <c r="C623" s="11">
        <v>4500</v>
      </c>
      <c r="D623" s="11" t="s">
        <v>13</v>
      </c>
      <c r="E623" s="21">
        <v>91</v>
      </c>
      <c r="F623" s="21">
        <v>90</v>
      </c>
      <c r="G623" s="21">
        <v>0</v>
      </c>
      <c r="H623" s="2">
        <f t="shared" ref="H623:H624" si="1789">(IF(D623="SELL",E623-F623,IF(D623="BUY",F623-E623)))*C623</f>
        <v>4500</v>
      </c>
      <c r="I623" s="2">
        <v>0</v>
      </c>
      <c r="J623" s="2">
        <f t="shared" ref="J623:J624" si="1790">(I623+H623)/C623</f>
        <v>1</v>
      </c>
      <c r="K623" s="3">
        <f t="shared" ref="K623:K624" si="1791">J623*C623</f>
        <v>4500</v>
      </c>
    </row>
    <row r="624" spans="1:11" ht="15.75">
      <c r="A624" s="14">
        <v>43703</v>
      </c>
      <c r="B624" s="11" t="s">
        <v>68</v>
      </c>
      <c r="C624" s="11">
        <v>6000</v>
      </c>
      <c r="D624" s="11" t="s">
        <v>13</v>
      </c>
      <c r="E624" s="21">
        <v>138.75</v>
      </c>
      <c r="F624" s="21">
        <v>138</v>
      </c>
      <c r="G624" s="21">
        <v>0</v>
      </c>
      <c r="H624" s="2">
        <f t="shared" si="1789"/>
        <v>4500</v>
      </c>
      <c r="I624" s="2">
        <v>0</v>
      </c>
      <c r="J624" s="2">
        <f t="shared" si="1790"/>
        <v>0.75</v>
      </c>
      <c r="K624" s="3">
        <f t="shared" si="1791"/>
        <v>4500</v>
      </c>
    </row>
    <row r="625" spans="1:11" ht="15.75">
      <c r="A625" s="14">
        <v>43700</v>
      </c>
      <c r="B625" s="11" t="s">
        <v>322</v>
      </c>
      <c r="C625" s="11">
        <v>4500</v>
      </c>
      <c r="D625" s="11" t="s">
        <v>13</v>
      </c>
      <c r="E625" s="21">
        <v>90</v>
      </c>
      <c r="F625" s="21">
        <v>89</v>
      </c>
      <c r="G625" s="21">
        <v>0</v>
      </c>
      <c r="H625" s="2">
        <f t="shared" ref="H625" si="1792">(IF(D625="SELL",E625-F625,IF(D625="BUY",F625-E625)))*C625</f>
        <v>4500</v>
      </c>
      <c r="I625" s="2">
        <v>0</v>
      </c>
      <c r="J625" s="2">
        <f t="shared" ref="J625" si="1793">(I625+H625)/C625</f>
        <v>1</v>
      </c>
      <c r="K625" s="3">
        <f t="shared" ref="K625" si="1794">J625*C625</f>
        <v>4500</v>
      </c>
    </row>
    <row r="626" spans="1:11" ht="15.75">
      <c r="A626" s="14">
        <v>43699</v>
      </c>
      <c r="B626" s="11" t="s">
        <v>334</v>
      </c>
      <c r="C626" s="11">
        <v>4800</v>
      </c>
      <c r="D626" s="11" t="s">
        <v>13</v>
      </c>
      <c r="E626" s="21">
        <v>116</v>
      </c>
      <c r="F626" s="21">
        <v>115.25</v>
      </c>
      <c r="G626" s="21">
        <v>114</v>
      </c>
      <c r="H626" s="2">
        <f t="shared" ref="H626" si="1795">(IF(D626="SELL",E626-F626,IF(D626="BUY",F626-E626)))*C626</f>
        <v>3600</v>
      </c>
      <c r="I626" s="2">
        <f>C626*1.25</f>
        <v>6000</v>
      </c>
      <c r="J626" s="2">
        <f t="shared" ref="J626" si="1796">(I626+H626)/C626</f>
        <v>2</v>
      </c>
      <c r="K626" s="3">
        <f t="shared" ref="K626" si="1797">J626*C626</f>
        <v>9600</v>
      </c>
    </row>
    <row r="627" spans="1:11" ht="15.75">
      <c r="A627" s="14">
        <v>43698</v>
      </c>
      <c r="B627" s="11" t="s">
        <v>122</v>
      </c>
      <c r="C627" s="11">
        <v>6200</v>
      </c>
      <c r="D627" s="11" t="s">
        <v>13</v>
      </c>
      <c r="E627" s="21">
        <v>104</v>
      </c>
      <c r="F627" s="21">
        <v>103.25</v>
      </c>
      <c r="G627" s="21">
        <v>101.8</v>
      </c>
      <c r="H627" s="2">
        <f t="shared" ref="H627" si="1798">(IF(D627="SELL",E627-F627,IF(D627="BUY",F627-E627)))*C627</f>
        <v>4650</v>
      </c>
      <c r="I627" s="2">
        <f>C627*1.45</f>
        <v>8990</v>
      </c>
      <c r="J627" s="2">
        <f t="shared" ref="J627" si="1799">(I627+H627)/C627</f>
        <v>2.2000000000000002</v>
      </c>
      <c r="K627" s="3">
        <f t="shared" ref="K627" si="1800">J627*C627</f>
        <v>13640.000000000002</v>
      </c>
    </row>
    <row r="628" spans="1:11" ht="15.75">
      <c r="A628" s="14">
        <v>43697</v>
      </c>
      <c r="B628" s="11" t="s">
        <v>312</v>
      </c>
      <c r="C628" s="11">
        <v>600</v>
      </c>
      <c r="D628" s="11" t="s">
        <v>13</v>
      </c>
      <c r="E628" s="21">
        <v>1607</v>
      </c>
      <c r="F628" s="21">
        <v>1615</v>
      </c>
      <c r="G628" s="21">
        <v>0</v>
      </c>
      <c r="H628" s="2">
        <f t="shared" ref="H628" si="1801">(IF(D628="SELL",E628-F628,IF(D628="BUY",F628-E628)))*C628</f>
        <v>-4800</v>
      </c>
      <c r="I628" s="2">
        <v>0</v>
      </c>
      <c r="J628" s="2">
        <f t="shared" ref="J628" si="1802">(I628+H628)/C628</f>
        <v>-8</v>
      </c>
      <c r="K628" s="3">
        <f t="shared" ref="K628" si="1803">J628*C628</f>
        <v>-4800</v>
      </c>
    </row>
    <row r="629" spans="1:11" ht="15.75">
      <c r="A629" s="14">
        <v>43696</v>
      </c>
      <c r="B629" s="11" t="s">
        <v>316</v>
      </c>
      <c r="C629" s="11">
        <v>700</v>
      </c>
      <c r="D629" s="11" t="s">
        <v>13</v>
      </c>
      <c r="E629" s="21">
        <v>1328</v>
      </c>
      <c r="F629" s="21">
        <v>1322</v>
      </c>
      <c r="G629" s="21">
        <v>0</v>
      </c>
      <c r="H629" s="2">
        <f t="shared" ref="H629:H630" si="1804">(IF(D629="SELL",E629-F629,IF(D629="BUY",F629-E629)))*C629</f>
        <v>4200</v>
      </c>
      <c r="I629" s="2">
        <v>0</v>
      </c>
      <c r="J629" s="2">
        <f t="shared" ref="J629:J630" si="1805">(I629+H629)/C629</f>
        <v>6</v>
      </c>
      <c r="K629" s="3">
        <f t="shared" ref="K629:K630" si="1806">J629*C629</f>
        <v>4200</v>
      </c>
    </row>
    <row r="630" spans="1:11" ht="15.75">
      <c r="A630" s="14">
        <v>43696</v>
      </c>
      <c r="B630" s="11" t="s">
        <v>322</v>
      </c>
      <c r="C630" s="11">
        <v>4500</v>
      </c>
      <c r="D630" s="11" t="s">
        <v>13</v>
      </c>
      <c r="E630" s="21">
        <v>105</v>
      </c>
      <c r="F630" s="21">
        <v>106.2</v>
      </c>
      <c r="G630" s="21">
        <v>0</v>
      </c>
      <c r="H630" s="2">
        <f t="shared" si="1804"/>
        <v>-5400.0000000000127</v>
      </c>
      <c r="I630" s="2">
        <v>0</v>
      </c>
      <c r="J630" s="2">
        <f t="shared" si="1805"/>
        <v>-1.2000000000000028</v>
      </c>
      <c r="K630" s="3">
        <f t="shared" si="1806"/>
        <v>-5400.0000000000127</v>
      </c>
    </row>
    <row r="631" spans="1:11" ht="15.75">
      <c r="A631" s="14">
        <v>43693</v>
      </c>
      <c r="B631" s="11" t="s">
        <v>122</v>
      </c>
      <c r="C631" s="11">
        <v>6200</v>
      </c>
      <c r="D631" s="11" t="s">
        <v>12</v>
      </c>
      <c r="E631" s="21">
        <v>108</v>
      </c>
      <c r="F631" s="21">
        <v>108.75</v>
      </c>
      <c r="G631" s="21">
        <v>110</v>
      </c>
      <c r="H631" s="2">
        <f t="shared" ref="H631" si="1807">(IF(D631="SELL",E631-F631,IF(D631="BUY",F631-E631)))*C631</f>
        <v>4650</v>
      </c>
      <c r="I631" s="2">
        <f>C631*1.25</f>
        <v>7750</v>
      </c>
      <c r="J631" s="2">
        <f t="shared" ref="J631" si="1808">(I631+H631)/C631</f>
        <v>2</v>
      </c>
      <c r="K631" s="3">
        <f t="shared" ref="K631" si="1809">J631*C631</f>
        <v>12400</v>
      </c>
    </row>
    <row r="632" spans="1:11" ht="15.75">
      <c r="A632" s="14">
        <v>43691</v>
      </c>
      <c r="B632" s="11" t="s">
        <v>28</v>
      </c>
      <c r="C632" s="11">
        <v>3000</v>
      </c>
      <c r="D632" s="11" t="s">
        <v>12</v>
      </c>
      <c r="E632" s="21">
        <v>288</v>
      </c>
      <c r="F632" s="21">
        <v>289.5</v>
      </c>
      <c r="G632" s="21">
        <v>0</v>
      </c>
      <c r="H632" s="2">
        <f t="shared" ref="H632" si="1810">(IF(D632="SELL",E632-F632,IF(D632="BUY",F632-E632)))*C632</f>
        <v>4500</v>
      </c>
      <c r="I632" s="2">
        <v>0</v>
      </c>
      <c r="J632" s="2">
        <f t="shared" ref="J632" si="1811">(I632+H632)/C632</f>
        <v>1.5</v>
      </c>
      <c r="K632" s="3">
        <f t="shared" ref="K632" si="1812">J632*C632</f>
        <v>4500</v>
      </c>
    </row>
    <row r="633" spans="1:11" ht="15.75">
      <c r="A633" s="14">
        <v>43690</v>
      </c>
      <c r="B633" s="11" t="s">
        <v>322</v>
      </c>
      <c r="C633" s="11">
        <v>4500</v>
      </c>
      <c r="D633" s="11" t="s">
        <v>13</v>
      </c>
      <c r="E633" s="21">
        <v>102</v>
      </c>
      <c r="F633" s="21">
        <v>101</v>
      </c>
      <c r="G633" s="21">
        <v>0</v>
      </c>
      <c r="H633" s="2">
        <f t="shared" ref="H633" si="1813">(IF(D633="SELL",E633-F633,IF(D633="BUY",F633-E633)))*C633</f>
        <v>4500</v>
      </c>
      <c r="I633" s="2">
        <v>0</v>
      </c>
      <c r="J633" s="2">
        <f t="shared" ref="J633" si="1814">(I633+H633)/C633</f>
        <v>1</v>
      </c>
      <c r="K633" s="3">
        <f t="shared" ref="K633" si="1815">J633*C633</f>
        <v>4500</v>
      </c>
    </row>
    <row r="634" spans="1:11" ht="15.75">
      <c r="A634" s="14">
        <v>43686</v>
      </c>
      <c r="B634" s="11" t="s">
        <v>322</v>
      </c>
      <c r="C634" s="11">
        <v>4500</v>
      </c>
      <c r="D634" s="11" t="s">
        <v>12</v>
      </c>
      <c r="E634" s="21">
        <v>103</v>
      </c>
      <c r="F634" s="21">
        <v>104</v>
      </c>
      <c r="G634" s="21">
        <v>106</v>
      </c>
      <c r="H634" s="2">
        <f t="shared" ref="H634" si="1816">(IF(D634="SELL",E634-F634,IF(D634="BUY",F634-E634)))*C634</f>
        <v>4500</v>
      </c>
      <c r="I634" s="2">
        <f>C634*2</f>
        <v>9000</v>
      </c>
      <c r="J634" s="2">
        <f t="shared" ref="J634" si="1817">(I634+H634)/C634</f>
        <v>3</v>
      </c>
      <c r="K634" s="3">
        <f t="shared" ref="K634" si="1818">J634*C634</f>
        <v>13500</v>
      </c>
    </row>
    <row r="635" spans="1:11" ht="15.75">
      <c r="A635" s="14">
        <v>43685</v>
      </c>
      <c r="B635" s="11" t="s">
        <v>28</v>
      </c>
      <c r="C635" s="11">
        <v>3000</v>
      </c>
      <c r="D635" s="11" t="s">
        <v>12</v>
      </c>
      <c r="E635" s="21">
        <v>394</v>
      </c>
      <c r="F635" s="21">
        <v>392.5</v>
      </c>
      <c r="G635" s="21">
        <v>0</v>
      </c>
      <c r="H635" s="2">
        <f t="shared" ref="H635:H636" si="1819">(IF(D635="SELL",E635-F635,IF(D635="BUY",F635-E635)))*C635</f>
        <v>-4500</v>
      </c>
      <c r="I635" s="2">
        <v>0</v>
      </c>
      <c r="J635" s="2">
        <f t="shared" ref="J635:J636" si="1820">(I635+H635)/C635</f>
        <v>-1.5</v>
      </c>
      <c r="K635" s="3">
        <f t="shared" ref="K635:K636" si="1821">J635*C635</f>
        <v>-4500</v>
      </c>
    </row>
    <row r="636" spans="1:11" ht="15.75">
      <c r="A636" s="14">
        <v>43685</v>
      </c>
      <c r="B636" s="11" t="s">
        <v>82</v>
      </c>
      <c r="C636" s="11">
        <v>1400</v>
      </c>
      <c r="D636" s="11" t="s">
        <v>13</v>
      </c>
      <c r="E636" s="21">
        <v>656</v>
      </c>
      <c r="F636" s="21">
        <v>660</v>
      </c>
      <c r="G636" s="21">
        <v>0</v>
      </c>
      <c r="H636" s="2">
        <f t="shared" si="1819"/>
        <v>-5600</v>
      </c>
      <c r="I636" s="2">
        <v>0</v>
      </c>
      <c r="J636" s="2">
        <f t="shared" si="1820"/>
        <v>-4</v>
      </c>
      <c r="K636" s="3">
        <f t="shared" si="1821"/>
        <v>-5600</v>
      </c>
    </row>
    <row r="637" spans="1:11" ht="15.75">
      <c r="A637" s="14">
        <v>43684</v>
      </c>
      <c r="B637" s="11" t="s">
        <v>51</v>
      </c>
      <c r="C637" s="11">
        <v>900</v>
      </c>
      <c r="D637" s="11" t="s">
        <v>13</v>
      </c>
      <c r="E637" s="21">
        <v>540</v>
      </c>
      <c r="F637" s="21">
        <v>535</v>
      </c>
      <c r="G637" s="21">
        <v>531.5</v>
      </c>
      <c r="H637" s="2">
        <f t="shared" ref="H637" si="1822">(IF(D637="SELL",E637-F637,IF(D637="BUY",F637-E637)))*C637</f>
        <v>4500</v>
      </c>
      <c r="I637" s="2">
        <f>C637*3.5</f>
        <v>3150</v>
      </c>
      <c r="J637" s="2">
        <f t="shared" ref="J637" si="1823">(I637+H637)/C637</f>
        <v>8.5</v>
      </c>
      <c r="K637" s="3">
        <f t="shared" ref="K637" si="1824">J637*C637</f>
        <v>7650</v>
      </c>
    </row>
    <row r="638" spans="1:11" ht="15.75">
      <c r="A638" s="14">
        <v>43684</v>
      </c>
      <c r="B638" s="11" t="s">
        <v>27</v>
      </c>
      <c r="C638" s="11">
        <v>3000</v>
      </c>
      <c r="D638" s="11" t="s">
        <v>12</v>
      </c>
      <c r="E638" s="21">
        <v>124</v>
      </c>
      <c r="F638" s="21">
        <v>122.5</v>
      </c>
      <c r="G638" s="21">
        <v>0</v>
      </c>
      <c r="H638" s="2">
        <f t="shared" ref="H638" si="1825">(IF(D638="SELL",E638-F638,IF(D638="BUY",F638-E638)))*C638</f>
        <v>-4500</v>
      </c>
      <c r="I638" s="2">
        <v>0</v>
      </c>
      <c r="J638" s="2">
        <f t="shared" ref="J638" si="1826">(I638+H638)/C638</f>
        <v>-1.5</v>
      </c>
      <c r="K638" s="3">
        <f t="shared" ref="K638" si="1827">J638*C638</f>
        <v>-4500</v>
      </c>
    </row>
    <row r="639" spans="1:11" ht="15.75">
      <c r="A639" s="14">
        <v>43682</v>
      </c>
      <c r="B639" s="11" t="s">
        <v>100</v>
      </c>
      <c r="C639" s="11">
        <v>2600</v>
      </c>
      <c r="D639" s="11" t="s">
        <v>12</v>
      </c>
      <c r="E639" s="21">
        <v>376</v>
      </c>
      <c r="F639" s="21">
        <v>378</v>
      </c>
      <c r="G639" s="21">
        <v>0</v>
      </c>
      <c r="H639" s="2">
        <f t="shared" ref="H639" si="1828">(IF(D639="SELL",E639-F639,IF(D639="BUY",F639-E639)))*C639</f>
        <v>5200</v>
      </c>
      <c r="I639" s="2">
        <v>0</v>
      </c>
      <c r="J639" s="2">
        <f t="shared" ref="J639" si="1829">(I639+H639)/C639</f>
        <v>2</v>
      </c>
      <c r="K639" s="3">
        <f t="shared" ref="K639" si="1830">J639*C639</f>
        <v>5200</v>
      </c>
    </row>
    <row r="640" spans="1:11" ht="15.75">
      <c r="A640" s="14">
        <v>43679</v>
      </c>
      <c r="B640" s="11" t="s">
        <v>25</v>
      </c>
      <c r="C640" s="11">
        <v>1200</v>
      </c>
      <c r="D640" s="11" t="s">
        <v>12</v>
      </c>
      <c r="E640" s="21">
        <v>677</v>
      </c>
      <c r="F640" s="21">
        <v>682</v>
      </c>
      <c r="G640" s="21">
        <v>0</v>
      </c>
      <c r="H640" s="2">
        <f t="shared" ref="H640:H642" si="1831">(IF(D640="SELL",E640-F640,IF(D640="BUY",F640-E640)))*C640</f>
        <v>6000</v>
      </c>
      <c r="I640" s="2">
        <v>0</v>
      </c>
      <c r="J640" s="2">
        <f t="shared" ref="J640:J642" si="1832">(I640+H640)/C640</f>
        <v>5</v>
      </c>
      <c r="K640" s="3">
        <f t="shared" ref="K640:K642" si="1833">J640*C640</f>
        <v>6000</v>
      </c>
    </row>
    <row r="641" spans="1:11" ht="15.75">
      <c r="A641" s="14">
        <v>43679</v>
      </c>
      <c r="B641" s="11" t="s">
        <v>322</v>
      </c>
      <c r="C641" s="11">
        <v>4500</v>
      </c>
      <c r="D641" s="11" t="s">
        <v>13</v>
      </c>
      <c r="E641" s="21">
        <v>94</v>
      </c>
      <c r="F641" s="21">
        <v>94.25</v>
      </c>
      <c r="G641" s="21">
        <v>0</v>
      </c>
      <c r="H641" s="2">
        <f t="shared" si="1831"/>
        <v>-1125</v>
      </c>
      <c r="I641" s="2">
        <v>0</v>
      </c>
      <c r="J641" s="2">
        <f t="shared" si="1832"/>
        <v>-0.25</v>
      </c>
      <c r="K641" s="3">
        <f t="shared" si="1833"/>
        <v>-1125</v>
      </c>
    </row>
    <row r="642" spans="1:11" ht="15.75">
      <c r="A642" s="14">
        <v>43678</v>
      </c>
      <c r="B642" s="11" t="s">
        <v>51</v>
      </c>
      <c r="C642" s="11">
        <v>900</v>
      </c>
      <c r="D642" s="11" t="s">
        <v>13</v>
      </c>
      <c r="E642" s="21">
        <v>567</v>
      </c>
      <c r="F642" s="21">
        <v>562</v>
      </c>
      <c r="G642" s="21">
        <v>0</v>
      </c>
      <c r="H642" s="2">
        <f t="shared" si="1831"/>
        <v>4500</v>
      </c>
      <c r="I642" s="2">
        <v>0</v>
      </c>
      <c r="J642" s="2">
        <f t="shared" si="1832"/>
        <v>5</v>
      </c>
      <c r="K642" s="3">
        <f t="shared" si="1833"/>
        <v>4500</v>
      </c>
    </row>
    <row r="643" spans="1:11" ht="15.75">
      <c r="A643" s="14">
        <v>43677</v>
      </c>
      <c r="B643" s="11" t="s">
        <v>322</v>
      </c>
      <c r="C643" s="11">
        <v>4500</v>
      </c>
      <c r="D643" s="11" t="s">
        <v>13</v>
      </c>
      <c r="E643" s="21">
        <v>96.5</v>
      </c>
      <c r="F643" s="21">
        <v>99</v>
      </c>
      <c r="G643" s="21">
        <v>0</v>
      </c>
      <c r="H643" s="2">
        <f t="shared" ref="H643" si="1834">(IF(D643="SELL",E643-F643,IF(D643="BUY",F643-E643)))*C643</f>
        <v>-11250</v>
      </c>
      <c r="I643" s="2">
        <v>0</v>
      </c>
      <c r="J643" s="2">
        <f t="shared" ref="J643" si="1835">(I643+H643)/C643</f>
        <v>-2.5</v>
      </c>
      <c r="K643" s="3">
        <f t="shared" ref="K643" si="1836">J643*C643</f>
        <v>-11250</v>
      </c>
    </row>
    <row r="644" spans="1:11" ht="15.75">
      <c r="A644" s="14">
        <v>43676</v>
      </c>
      <c r="B644" s="11" t="s">
        <v>316</v>
      </c>
      <c r="C644" s="11">
        <v>700</v>
      </c>
      <c r="D644" s="11" t="s">
        <v>13</v>
      </c>
      <c r="E644" s="21">
        <v>1407</v>
      </c>
      <c r="F644" s="21">
        <v>1400</v>
      </c>
      <c r="G644" s="21">
        <v>1393.5</v>
      </c>
      <c r="H644" s="2">
        <f t="shared" ref="H644:H646" si="1837">(IF(D644="SELL",E644-F644,IF(D644="BUY",F644-E644)))*C644</f>
        <v>4900</v>
      </c>
      <c r="I644" s="2">
        <f>C644*6.5</f>
        <v>4550</v>
      </c>
      <c r="J644" s="2">
        <f t="shared" ref="J644:J646" si="1838">(I644+H644)/C644</f>
        <v>13.5</v>
      </c>
      <c r="K644" s="3">
        <f t="shared" ref="K644:K646" si="1839">J644*C644</f>
        <v>9450</v>
      </c>
    </row>
    <row r="645" spans="1:11" ht="15.75">
      <c r="A645" s="14">
        <v>43676</v>
      </c>
      <c r="B645" s="11" t="s">
        <v>318</v>
      </c>
      <c r="C645" s="11">
        <v>1200</v>
      </c>
      <c r="D645" s="11" t="s">
        <v>13</v>
      </c>
      <c r="E645" s="21">
        <v>415</v>
      </c>
      <c r="F645" s="21">
        <v>410</v>
      </c>
      <c r="G645" s="21">
        <v>0</v>
      </c>
      <c r="H645" s="2">
        <f t="shared" si="1837"/>
        <v>6000</v>
      </c>
      <c r="I645" s="2">
        <v>0</v>
      </c>
      <c r="J645" s="2">
        <f t="shared" si="1838"/>
        <v>5</v>
      </c>
      <c r="K645" s="3">
        <f t="shared" si="1839"/>
        <v>6000</v>
      </c>
    </row>
    <row r="646" spans="1:11" ht="15.75">
      <c r="A646" s="14">
        <v>43676</v>
      </c>
      <c r="B646" s="11" t="s">
        <v>322</v>
      </c>
      <c r="C646" s="11">
        <v>4500</v>
      </c>
      <c r="D646" s="11" t="s">
        <v>12</v>
      </c>
      <c r="E646" s="21">
        <v>102.5</v>
      </c>
      <c r="F646" s="21">
        <v>100.5</v>
      </c>
      <c r="G646" s="21">
        <v>0</v>
      </c>
      <c r="H646" s="2">
        <f t="shared" si="1837"/>
        <v>-9000</v>
      </c>
      <c r="I646" s="2">
        <v>0</v>
      </c>
      <c r="J646" s="2">
        <f t="shared" si="1838"/>
        <v>-2</v>
      </c>
      <c r="K646" s="3">
        <f t="shared" si="1839"/>
        <v>-9000</v>
      </c>
    </row>
    <row r="647" spans="1:11" ht="15.75">
      <c r="A647" s="14">
        <v>43675</v>
      </c>
      <c r="B647" s="11" t="s">
        <v>338</v>
      </c>
      <c r="C647" s="11">
        <v>2500</v>
      </c>
      <c r="D647" s="11" t="s">
        <v>13</v>
      </c>
      <c r="E647" s="21">
        <v>243</v>
      </c>
      <c r="F647" s="21">
        <v>241</v>
      </c>
      <c r="G647" s="21">
        <v>0</v>
      </c>
      <c r="H647" s="2">
        <f t="shared" ref="H647:H648" si="1840">(IF(D647="SELL",E647-F647,IF(D647="BUY",F647-E647)))*C647</f>
        <v>5000</v>
      </c>
      <c r="I647" s="2">
        <v>0</v>
      </c>
      <c r="J647" s="2">
        <f t="shared" ref="J647:J648" si="1841">(I647+H647)/C647</f>
        <v>2</v>
      </c>
      <c r="K647" s="3">
        <f t="shared" ref="K647:K648" si="1842">J647*C647</f>
        <v>5000</v>
      </c>
    </row>
    <row r="648" spans="1:11" ht="15.75">
      <c r="A648" s="14">
        <v>43675</v>
      </c>
      <c r="B648" s="11" t="s">
        <v>175</v>
      </c>
      <c r="C648" s="11">
        <v>3500</v>
      </c>
      <c r="D648" s="11" t="s">
        <v>13</v>
      </c>
      <c r="E648" s="21">
        <v>193</v>
      </c>
      <c r="F648" s="21">
        <v>195</v>
      </c>
      <c r="G648" s="21">
        <v>0</v>
      </c>
      <c r="H648" s="2">
        <f t="shared" si="1840"/>
        <v>-7000</v>
      </c>
      <c r="I648" s="2">
        <v>0</v>
      </c>
      <c r="J648" s="2">
        <f t="shared" si="1841"/>
        <v>-2</v>
      </c>
      <c r="K648" s="3">
        <f t="shared" si="1842"/>
        <v>-7000</v>
      </c>
    </row>
    <row r="649" spans="1:11" ht="15.75">
      <c r="A649" s="14">
        <v>43672</v>
      </c>
      <c r="B649" s="11" t="s">
        <v>322</v>
      </c>
      <c r="C649" s="11">
        <v>4500</v>
      </c>
      <c r="D649" s="11" t="s">
        <v>12</v>
      </c>
      <c r="E649" s="21">
        <v>104</v>
      </c>
      <c r="F649" s="21">
        <v>105</v>
      </c>
      <c r="G649" s="21">
        <v>0</v>
      </c>
      <c r="H649" s="2">
        <f t="shared" ref="H649:H651" si="1843">(IF(D649="SELL",E649-F649,IF(D649="BUY",F649-E649)))*C649</f>
        <v>4500</v>
      </c>
      <c r="I649" s="2">
        <v>0</v>
      </c>
      <c r="J649" s="2">
        <f t="shared" ref="J649:J651" si="1844">(I649+H649)/C649</f>
        <v>1</v>
      </c>
      <c r="K649" s="3">
        <f t="shared" ref="K649:K651" si="1845">J649*C649</f>
        <v>4500</v>
      </c>
    </row>
    <row r="650" spans="1:11" ht="15.75">
      <c r="A650" s="14">
        <v>43671</v>
      </c>
      <c r="B650" s="11" t="s">
        <v>68</v>
      </c>
      <c r="C650" s="11">
        <v>6000</v>
      </c>
      <c r="D650" s="11" t="s">
        <v>12</v>
      </c>
      <c r="E650" s="21">
        <v>145.5</v>
      </c>
      <c r="F650" s="21">
        <v>146.5</v>
      </c>
      <c r="G650" s="21">
        <v>0</v>
      </c>
      <c r="H650" s="2">
        <f t="shared" si="1843"/>
        <v>6000</v>
      </c>
      <c r="I650" s="2">
        <v>0</v>
      </c>
      <c r="J650" s="2">
        <f t="shared" si="1844"/>
        <v>1</v>
      </c>
      <c r="K650" s="3">
        <f t="shared" si="1845"/>
        <v>6000</v>
      </c>
    </row>
    <row r="651" spans="1:11" ht="15.75">
      <c r="A651" s="14">
        <v>43671</v>
      </c>
      <c r="B651" s="11" t="s">
        <v>51</v>
      </c>
      <c r="C651" s="11">
        <v>900</v>
      </c>
      <c r="D651" s="11" t="s">
        <v>13</v>
      </c>
      <c r="E651" s="21">
        <v>611</v>
      </c>
      <c r="F651" s="21">
        <v>606</v>
      </c>
      <c r="G651" s="21">
        <v>0</v>
      </c>
      <c r="H651" s="2">
        <f t="shared" si="1843"/>
        <v>4500</v>
      </c>
      <c r="I651" s="2">
        <v>0</v>
      </c>
      <c r="J651" s="2">
        <f t="shared" si="1844"/>
        <v>5</v>
      </c>
      <c r="K651" s="3">
        <f t="shared" si="1845"/>
        <v>4500</v>
      </c>
    </row>
    <row r="652" spans="1:11" ht="15.75">
      <c r="A652" s="14">
        <v>43670</v>
      </c>
      <c r="B652" s="11" t="s">
        <v>322</v>
      </c>
      <c r="C652" s="11">
        <v>4500</v>
      </c>
      <c r="D652" s="11" t="s">
        <v>13</v>
      </c>
      <c r="E652" s="21">
        <v>106</v>
      </c>
      <c r="F652" s="21">
        <v>105</v>
      </c>
      <c r="G652" s="21">
        <v>103</v>
      </c>
      <c r="H652" s="2">
        <f t="shared" ref="H652" si="1846">(IF(D652="SELL",E652-F652,IF(D652="BUY",F652-E652)))*C652</f>
        <v>4500</v>
      </c>
      <c r="I652" s="2">
        <f>C652*2</f>
        <v>9000</v>
      </c>
      <c r="J652" s="2">
        <f t="shared" ref="J652" si="1847">(I652+H652)/C652</f>
        <v>3</v>
      </c>
      <c r="K652" s="3">
        <f t="shared" ref="K652" si="1848">J652*C652</f>
        <v>13500</v>
      </c>
    </row>
    <row r="653" spans="1:11" ht="15.75">
      <c r="A653" s="14">
        <v>43669</v>
      </c>
      <c r="B653" s="11" t="s">
        <v>52</v>
      </c>
      <c r="C653" s="11">
        <v>600</v>
      </c>
      <c r="D653" s="11" t="s">
        <v>13</v>
      </c>
      <c r="E653" s="21">
        <v>986</v>
      </c>
      <c r="F653" s="21">
        <v>978.15</v>
      </c>
      <c r="G653" s="21">
        <v>0</v>
      </c>
      <c r="H653" s="2">
        <f t="shared" ref="H653" si="1849">(IF(D653="SELL",E653-F653,IF(D653="BUY",F653-E653)))*C653</f>
        <v>4710.0000000000136</v>
      </c>
      <c r="I653" s="2">
        <v>0</v>
      </c>
      <c r="J653" s="2">
        <f t="shared" ref="J653" si="1850">(I653+H653)/C653</f>
        <v>7.8500000000000227</v>
      </c>
      <c r="K653" s="3">
        <f t="shared" ref="K653" si="1851">J653*C653</f>
        <v>4710.0000000000136</v>
      </c>
    </row>
    <row r="654" spans="1:11" ht="15.75">
      <c r="A654" s="14">
        <v>43668</v>
      </c>
      <c r="B654" s="11" t="s">
        <v>68</v>
      </c>
      <c r="C654" s="11">
        <v>6000</v>
      </c>
      <c r="D654" s="11" t="s">
        <v>12</v>
      </c>
      <c r="E654" s="21">
        <v>148.5</v>
      </c>
      <c r="F654" s="21">
        <v>149.5</v>
      </c>
      <c r="G654" s="21">
        <v>0</v>
      </c>
      <c r="H654" s="2">
        <f t="shared" ref="H654:H655" si="1852">(IF(D654="SELL",E654-F654,IF(D654="BUY",F654-E654)))*C654</f>
        <v>6000</v>
      </c>
      <c r="I654" s="2">
        <v>0</v>
      </c>
      <c r="J654" s="2">
        <f t="shared" ref="J654:J655" si="1853">(I654+H654)/C654</f>
        <v>1</v>
      </c>
      <c r="K654" s="3">
        <f t="shared" ref="K654:K655" si="1854">J654*C654</f>
        <v>6000</v>
      </c>
    </row>
    <row r="655" spans="1:11" ht="15.75">
      <c r="A655" s="14">
        <v>43668</v>
      </c>
      <c r="B655" s="11" t="s">
        <v>322</v>
      </c>
      <c r="C655" s="11">
        <v>4500</v>
      </c>
      <c r="D655" s="11" t="s">
        <v>12</v>
      </c>
      <c r="E655" s="21">
        <v>110.5</v>
      </c>
      <c r="F655" s="21">
        <v>108.75</v>
      </c>
      <c r="G655" s="21">
        <v>0</v>
      </c>
      <c r="H655" s="2">
        <f t="shared" si="1852"/>
        <v>-7875</v>
      </c>
      <c r="I655" s="2">
        <v>0</v>
      </c>
      <c r="J655" s="2">
        <f t="shared" si="1853"/>
        <v>-1.75</v>
      </c>
      <c r="K655" s="3">
        <f t="shared" si="1854"/>
        <v>-7875</v>
      </c>
    </row>
    <row r="656" spans="1:11" ht="15.75">
      <c r="A656" s="14">
        <v>43665</v>
      </c>
      <c r="B656" s="11" t="s">
        <v>322</v>
      </c>
      <c r="C656" s="11">
        <v>4500</v>
      </c>
      <c r="D656" s="11" t="s">
        <v>13</v>
      </c>
      <c r="E656" s="21">
        <v>113</v>
      </c>
      <c r="F656" s="21">
        <v>112</v>
      </c>
      <c r="G656" s="21">
        <v>110</v>
      </c>
      <c r="H656" s="2">
        <f t="shared" ref="H656" si="1855">(IF(D656="SELL",E656-F656,IF(D656="BUY",F656-E656)))*C656</f>
        <v>4500</v>
      </c>
      <c r="I656" s="2">
        <f>C656*2</f>
        <v>9000</v>
      </c>
      <c r="J656" s="2">
        <f t="shared" ref="J656" si="1856">(I656+H656)/C656</f>
        <v>3</v>
      </c>
      <c r="K656" s="3">
        <f t="shared" ref="K656" si="1857">J656*C656</f>
        <v>13500</v>
      </c>
    </row>
    <row r="657" spans="1:11" ht="15.75">
      <c r="A657" s="14">
        <v>43664</v>
      </c>
      <c r="B657" s="11" t="s">
        <v>322</v>
      </c>
      <c r="C657" s="11">
        <v>4500</v>
      </c>
      <c r="D657" s="11" t="s">
        <v>13</v>
      </c>
      <c r="E657" s="21">
        <v>119.5</v>
      </c>
      <c r="F657" s="21">
        <v>118.5</v>
      </c>
      <c r="G657" s="21">
        <v>116</v>
      </c>
      <c r="H657" s="2">
        <f t="shared" ref="H657" si="1858">(IF(D657="SELL",E657-F657,IF(D657="BUY",F657-E657)))*C657</f>
        <v>4500</v>
      </c>
      <c r="I657" s="2">
        <f>C657*2.5</f>
        <v>11250</v>
      </c>
      <c r="J657" s="2">
        <f t="shared" ref="J657" si="1859">(I657+H657)/C657</f>
        <v>3.5</v>
      </c>
      <c r="K657" s="3">
        <f t="shared" ref="K657" si="1860">J657*C657</f>
        <v>15750</v>
      </c>
    </row>
    <row r="658" spans="1:11" ht="15.75">
      <c r="A658" s="14">
        <v>43663</v>
      </c>
      <c r="B658" s="11" t="s">
        <v>278</v>
      </c>
      <c r="C658" s="11">
        <v>2000</v>
      </c>
      <c r="D658" s="11" t="s">
        <v>13</v>
      </c>
      <c r="E658" s="21">
        <v>271</v>
      </c>
      <c r="F658" s="21">
        <v>272.5</v>
      </c>
      <c r="G658" s="21">
        <v>0</v>
      </c>
      <c r="H658" s="2">
        <f t="shared" ref="H658" si="1861">(IF(D658="SELL",E658-F658,IF(D658="BUY",F658-E658)))*C658</f>
        <v>-3000</v>
      </c>
      <c r="I658" s="2">
        <v>0</v>
      </c>
      <c r="J658" s="2">
        <f t="shared" ref="J658" si="1862">(I658+H658)/C658</f>
        <v>-1.5</v>
      </c>
      <c r="K658" s="3">
        <f t="shared" ref="K658" si="1863">J658*C658</f>
        <v>-3000</v>
      </c>
    </row>
    <row r="659" spans="1:11" ht="15.75">
      <c r="A659" s="14">
        <v>43662</v>
      </c>
      <c r="B659" s="11" t="s">
        <v>322</v>
      </c>
      <c r="C659" s="11">
        <v>4500</v>
      </c>
      <c r="D659" s="11" t="s">
        <v>13</v>
      </c>
      <c r="E659" s="21">
        <v>119</v>
      </c>
      <c r="F659" s="21">
        <v>118</v>
      </c>
      <c r="G659" s="21">
        <v>0</v>
      </c>
      <c r="H659" s="2">
        <f t="shared" ref="H659" si="1864">(IF(D659="SELL",E659-F659,IF(D659="BUY",F659-E659)))*C659</f>
        <v>4500</v>
      </c>
      <c r="I659" s="2">
        <v>0</v>
      </c>
      <c r="J659" s="2">
        <f t="shared" ref="J659" si="1865">(I659+H659)/C659</f>
        <v>1</v>
      </c>
      <c r="K659" s="3">
        <f t="shared" ref="K659" si="1866">J659*C659</f>
        <v>4500</v>
      </c>
    </row>
    <row r="660" spans="1:11" ht="15.75">
      <c r="A660" s="14">
        <v>43661</v>
      </c>
      <c r="B660" s="11" t="s">
        <v>322</v>
      </c>
      <c r="C660" s="11">
        <v>4500</v>
      </c>
      <c r="D660" s="11" t="s">
        <v>13</v>
      </c>
      <c r="E660" s="21">
        <v>121</v>
      </c>
      <c r="F660" s="21">
        <v>120</v>
      </c>
      <c r="G660" s="21">
        <v>0</v>
      </c>
      <c r="H660" s="2">
        <f t="shared" ref="H660:H661" si="1867">(IF(D660="SELL",E660-F660,IF(D660="BUY",F660-E660)))*C660</f>
        <v>4500</v>
      </c>
      <c r="I660" s="2">
        <v>0</v>
      </c>
      <c r="J660" s="2">
        <f t="shared" ref="J660:J661" si="1868">(I660+H660)/C660</f>
        <v>1</v>
      </c>
      <c r="K660" s="3">
        <f t="shared" ref="K660:K661" si="1869">J660*C660</f>
        <v>4500</v>
      </c>
    </row>
    <row r="661" spans="1:11" ht="15.75">
      <c r="A661" s="14">
        <v>43661</v>
      </c>
      <c r="B661" s="11" t="s">
        <v>68</v>
      </c>
      <c r="C661" s="11">
        <v>6000</v>
      </c>
      <c r="D661" s="11" t="s">
        <v>13</v>
      </c>
      <c r="E661" s="21">
        <v>148.75</v>
      </c>
      <c r="F661" s="21">
        <v>149.9</v>
      </c>
      <c r="G661" s="21">
        <v>0</v>
      </c>
      <c r="H661" s="2">
        <f t="shared" si="1867"/>
        <v>-6900.0000000000346</v>
      </c>
      <c r="I661" s="2">
        <v>0</v>
      </c>
      <c r="J661" s="2">
        <f t="shared" si="1868"/>
        <v>-1.1500000000000057</v>
      </c>
      <c r="K661" s="3">
        <f t="shared" si="1869"/>
        <v>-6900.0000000000346</v>
      </c>
    </row>
    <row r="662" spans="1:11" ht="15.75">
      <c r="A662" s="14">
        <v>43658</v>
      </c>
      <c r="B662" s="11" t="s">
        <v>68</v>
      </c>
      <c r="C662" s="11">
        <v>6000</v>
      </c>
      <c r="D662" s="11" t="s">
        <v>12</v>
      </c>
      <c r="E662" s="21">
        <v>148</v>
      </c>
      <c r="F662" s="21">
        <v>149</v>
      </c>
      <c r="G662" s="21">
        <v>151</v>
      </c>
      <c r="H662" s="2">
        <f t="shared" ref="H662:H663" si="1870">(IF(D662="SELL",E662-F662,IF(D662="BUY",F662-E662)))*C662</f>
        <v>6000</v>
      </c>
      <c r="I662" s="2">
        <f>C662*2</f>
        <v>12000</v>
      </c>
      <c r="J662" s="2">
        <f t="shared" ref="J662:J663" si="1871">(I662+H662)/C662</f>
        <v>3</v>
      </c>
      <c r="K662" s="3">
        <f t="shared" ref="K662:K663" si="1872">J662*C662</f>
        <v>18000</v>
      </c>
    </row>
    <row r="663" spans="1:11" ht="15.75">
      <c r="A663" s="14">
        <v>43658</v>
      </c>
      <c r="B663" s="11" t="s">
        <v>51</v>
      </c>
      <c r="C663" s="11">
        <v>900</v>
      </c>
      <c r="D663" s="11" t="s">
        <v>12</v>
      </c>
      <c r="E663" s="21">
        <v>640</v>
      </c>
      <c r="F663" s="21">
        <v>645</v>
      </c>
      <c r="G663" s="21">
        <v>0</v>
      </c>
      <c r="H663" s="2">
        <f t="shared" si="1870"/>
        <v>4500</v>
      </c>
      <c r="I663" s="2">
        <v>0</v>
      </c>
      <c r="J663" s="2">
        <f t="shared" si="1871"/>
        <v>5</v>
      </c>
      <c r="K663" s="3">
        <f t="shared" si="1872"/>
        <v>4500</v>
      </c>
    </row>
    <row r="664" spans="1:11" ht="15.75">
      <c r="A664" s="14">
        <v>43657</v>
      </c>
      <c r="B664" s="11" t="s">
        <v>51</v>
      </c>
      <c r="C664" s="11">
        <v>900</v>
      </c>
      <c r="D664" s="11" t="s">
        <v>13</v>
      </c>
      <c r="E664" s="21">
        <v>634</v>
      </c>
      <c r="F664" s="21">
        <v>632.5</v>
      </c>
      <c r="G664" s="21">
        <v>0</v>
      </c>
      <c r="H664" s="2">
        <f t="shared" ref="H664:H665" si="1873">(IF(D664="SELL",E664-F664,IF(D664="BUY",F664-E664)))*C664</f>
        <v>1350</v>
      </c>
      <c r="I664" s="2">
        <v>0</v>
      </c>
      <c r="J664" s="2">
        <f t="shared" ref="J664:J665" si="1874">(I664+H664)/C664</f>
        <v>1.5</v>
      </c>
      <c r="K664" s="3">
        <f t="shared" ref="K664:K665" si="1875">J664*C664</f>
        <v>1350</v>
      </c>
    </row>
    <row r="665" spans="1:11" ht="15.75">
      <c r="A665" s="14">
        <v>43657</v>
      </c>
      <c r="B665" s="11" t="s">
        <v>68</v>
      </c>
      <c r="C665" s="11">
        <v>6000</v>
      </c>
      <c r="D665" s="11" t="s">
        <v>13</v>
      </c>
      <c r="E665" s="21">
        <v>139</v>
      </c>
      <c r="F665" s="21">
        <v>140</v>
      </c>
      <c r="G665" s="21">
        <v>0</v>
      </c>
      <c r="H665" s="2">
        <f t="shared" si="1873"/>
        <v>-6000</v>
      </c>
      <c r="I665" s="2">
        <v>0</v>
      </c>
      <c r="J665" s="2">
        <f t="shared" si="1874"/>
        <v>-1</v>
      </c>
      <c r="K665" s="3">
        <f t="shared" si="1875"/>
        <v>-6000</v>
      </c>
    </row>
    <row r="666" spans="1:11" ht="15.75">
      <c r="A666" s="14">
        <v>43656</v>
      </c>
      <c r="B666" s="11" t="s">
        <v>337</v>
      </c>
      <c r="C666" s="11">
        <v>4000</v>
      </c>
      <c r="D666" s="11" t="s">
        <v>13</v>
      </c>
      <c r="E666" s="21">
        <v>138</v>
      </c>
      <c r="F666" s="21">
        <v>137</v>
      </c>
      <c r="G666" s="21">
        <v>0</v>
      </c>
      <c r="H666" s="2">
        <f t="shared" ref="H666:H669" si="1876">(IF(D666="SELL",E666-F666,IF(D666="BUY",F666-E666)))*C666</f>
        <v>4000</v>
      </c>
      <c r="I666" s="2">
        <v>0</v>
      </c>
      <c r="J666" s="2">
        <f t="shared" ref="J666:J669" si="1877">(I666+H666)/C666</f>
        <v>1</v>
      </c>
      <c r="K666" s="3">
        <f t="shared" ref="K666:K669" si="1878">J666*C666</f>
        <v>4000</v>
      </c>
    </row>
    <row r="667" spans="1:11" ht="15.75">
      <c r="A667" s="14">
        <v>43656</v>
      </c>
      <c r="B667" s="11" t="s">
        <v>336</v>
      </c>
      <c r="C667" s="11">
        <v>1500</v>
      </c>
      <c r="D667" s="11" t="s">
        <v>13</v>
      </c>
      <c r="E667" s="21">
        <v>610</v>
      </c>
      <c r="F667" s="21">
        <v>615</v>
      </c>
      <c r="G667" s="21">
        <v>0</v>
      </c>
      <c r="H667" s="2">
        <f t="shared" si="1876"/>
        <v>-7500</v>
      </c>
      <c r="I667" s="2">
        <v>0</v>
      </c>
      <c r="J667" s="2">
        <f t="shared" si="1877"/>
        <v>-5</v>
      </c>
      <c r="K667" s="3">
        <f t="shared" si="1878"/>
        <v>-7500</v>
      </c>
    </row>
    <row r="668" spans="1:11" ht="15.75">
      <c r="A668" s="14">
        <v>43655</v>
      </c>
      <c r="B668" s="11" t="s">
        <v>335</v>
      </c>
      <c r="C668" s="11">
        <v>750</v>
      </c>
      <c r="D668" s="11" t="s">
        <v>13</v>
      </c>
      <c r="E668" s="21">
        <v>1102</v>
      </c>
      <c r="F668" s="21">
        <v>1096</v>
      </c>
      <c r="G668" s="21">
        <v>1088</v>
      </c>
      <c r="H668" s="2">
        <f t="shared" si="1876"/>
        <v>4500</v>
      </c>
      <c r="I668" s="2">
        <f>C668*8</f>
        <v>6000</v>
      </c>
      <c r="J668" s="2">
        <f t="shared" si="1877"/>
        <v>14</v>
      </c>
      <c r="K668" s="3">
        <f t="shared" si="1878"/>
        <v>10500</v>
      </c>
    </row>
    <row r="669" spans="1:11" ht="15.75">
      <c r="A669" s="14">
        <v>43655</v>
      </c>
      <c r="B669" s="11" t="s">
        <v>322</v>
      </c>
      <c r="C669" s="11">
        <v>4500</v>
      </c>
      <c r="D669" s="11" t="s">
        <v>12</v>
      </c>
      <c r="E669" s="21">
        <v>121</v>
      </c>
      <c r="F669" s="21">
        <v>119.75</v>
      </c>
      <c r="G669" s="21">
        <v>0</v>
      </c>
      <c r="H669" s="2">
        <f t="shared" si="1876"/>
        <v>-5625</v>
      </c>
      <c r="I669" s="2">
        <v>0</v>
      </c>
      <c r="J669" s="2">
        <f t="shared" si="1877"/>
        <v>-1.25</v>
      </c>
      <c r="K669" s="3">
        <f t="shared" si="1878"/>
        <v>-5625</v>
      </c>
    </row>
    <row r="670" spans="1:11" ht="15.75">
      <c r="A670" s="14">
        <v>43654</v>
      </c>
      <c r="B670" s="11" t="s">
        <v>70</v>
      </c>
      <c r="C670" s="11">
        <v>2000</v>
      </c>
      <c r="D670" s="11" t="s">
        <v>13</v>
      </c>
      <c r="E670" s="21">
        <v>281</v>
      </c>
      <c r="F670" s="21">
        <v>279</v>
      </c>
      <c r="G670" s="21">
        <v>275</v>
      </c>
      <c r="H670" s="2">
        <f t="shared" ref="H670" si="1879">(IF(D670="SELL",E670-F670,IF(D670="BUY",F670-E670)))*C670</f>
        <v>4000</v>
      </c>
      <c r="I670" s="2">
        <f>C670*4</f>
        <v>8000</v>
      </c>
      <c r="J670" s="2">
        <f t="shared" ref="J670" si="1880">(I670+H670)/C670</f>
        <v>6</v>
      </c>
      <c r="K670" s="3">
        <f t="shared" ref="K670" si="1881">J670*C670</f>
        <v>12000</v>
      </c>
    </row>
    <row r="671" spans="1:11" ht="15.75">
      <c r="A671" s="14">
        <v>43651</v>
      </c>
      <c r="B671" s="11" t="s">
        <v>322</v>
      </c>
      <c r="C671" s="11">
        <v>4500</v>
      </c>
      <c r="D671" s="11" t="s">
        <v>12</v>
      </c>
      <c r="E671" s="21">
        <v>126.25</v>
      </c>
      <c r="F671" s="21">
        <v>125.15</v>
      </c>
      <c r="G671" s="21">
        <v>0</v>
      </c>
      <c r="H671" s="2">
        <f t="shared" ref="H671" si="1882">(IF(D671="SELL",E671-F671,IF(D671="BUY",F671-E671)))*C671</f>
        <v>-4949.9999999999745</v>
      </c>
      <c r="I671" s="2">
        <v>0</v>
      </c>
      <c r="J671" s="2">
        <f t="shared" ref="J671" si="1883">(I671+H671)/C671</f>
        <v>-1.0999999999999943</v>
      </c>
      <c r="K671" s="3">
        <f t="shared" ref="K671" si="1884">J671*C671</f>
        <v>-4949.9999999999745</v>
      </c>
    </row>
    <row r="672" spans="1:11" ht="15.75">
      <c r="A672" s="14">
        <v>43650</v>
      </c>
      <c r="B672" s="11" t="s">
        <v>46</v>
      </c>
      <c r="C672" s="11">
        <v>800</v>
      </c>
      <c r="D672" s="11" t="s">
        <v>12</v>
      </c>
      <c r="E672" s="21">
        <v>715</v>
      </c>
      <c r="F672" s="21">
        <v>721</v>
      </c>
      <c r="G672" s="21">
        <v>730</v>
      </c>
      <c r="H672" s="2">
        <f t="shared" ref="H672" si="1885">(IF(D672="SELL",E672-F672,IF(D672="BUY",F672-E672)))*C672</f>
        <v>4800</v>
      </c>
      <c r="I672" s="2">
        <f>C672*9</f>
        <v>7200</v>
      </c>
      <c r="J672" s="2">
        <f t="shared" ref="J672" si="1886">(I672+H672)/C672</f>
        <v>15</v>
      </c>
      <c r="K672" s="3">
        <f t="shared" ref="K672" si="1887">J672*C672</f>
        <v>12000</v>
      </c>
    </row>
    <row r="673" spans="1:11" ht="15.75">
      <c r="A673" s="14">
        <v>43649</v>
      </c>
      <c r="B673" s="11" t="s">
        <v>46</v>
      </c>
      <c r="C673" s="11">
        <v>800</v>
      </c>
      <c r="D673" s="11" t="s">
        <v>12</v>
      </c>
      <c r="E673" s="21">
        <v>660</v>
      </c>
      <c r="F673" s="21">
        <v>666</v>
      </c>
      <c r="G673" s="21">
        <v>675</v>
      </c>
      <c r="H673" s="2">
        <f t="shared" ref="H673" si="1888">(IF(D673="SELL",E673-F673,IF(D673="BUY",F673-E673)))*C673</f>
        <v>4800</v>
      </c>
      <c r="I673" s="2">
        <f>C673*9</f>
        <v>7200</v>
      </c>
      <c r="J673" s="2">
        <f t="shared" ref="J673" si="1889">(I673+H673)/C673</f>
        <v>15</v>
      </c>
      <c r="K673" s="3">
        <f t="shared" ref="K673" si="1890">J673*C673</f>
        <v>12000</v>
      </c>
    </row>
    <row r="674" spans="1:11" ht="15.75">
      <c r="A674" s="14">
        <v>43648</v>
      </c>
      <c r="B674" s="11" t="s">
        <v>46</v>
      </c>
      <c r="C674" s="11">
        <v>800</v>
      </c>
      <c r="D674" s="11" t="s">
        <v>13</v>
      </c>
      <c r="E674" s="21">
        <v>619</v>
      </c>
      <c r="F674" s="21">
        <v>630</v>
      </c>
      <c r="G674" s="21">
        <v>0</v>
      </c>
      <c r="H674" s="2">
        <f t="shared" ref="H674" si="1891">(IF(D674="SELL",E674-F674,IF(D674="BUY",F674-E674)))*C674</f>
        <v>-8800</v>
      </c>
      <c r="I674" s="2">
        <v>0</v>
      </c>
      <c r="J674" s="2">
        <f t="shared" ref="J674" si="1892">(I674+H674)/C674</f>
        <v>-11</v>
      </c>
      <c r="K674" s="3">
        <f t="shared" ref="K674" si="1893">J674*C674</f>
        <v>-8800</v>
      </c>
    </row>
    <row r="675" spans="1:11" ht="15.75">
      <c r="A675" s="14">
        <v>43648</v>
      </c>
      <c r="B675" s="11" t="s">
        <v>334</v>
      </c>
      <c r="C675" s="11">
        <v>4800</v>
      </c>
      <c r="D675" s="11" t="s">
        <v>13</v>
      </c>
      <c r="E675" s="21">
        <v>143.1</v>
      </c>
      <c r="F675" s="21">
        <v>143.30000000000001</v>
      </c>
      <c r="G675" s="21">
        <v>0</v>
      </c>
      <c r="H675" s="2">
        <f t="shared" ref="H675" si="1894">(IF(D675="SELL",E675-F675,IF(D675="BUY",F675-E675)))*C675</f>
        <v>-960.00000000008185</v>
      </c>
      <c r="I675" s="2">
        <v>0</v>
      </c>
      <c r="J675" s="2">
        <f t="shared" ref="J675" si="1895">(I675+H675)/C675</f>
        <v>-0.20000000000001705</v>
      </c>
      <c r="K675" s="3">
        <f t="shared" ref="K675" si="1896">J675*C675</f>
        <v>-960.00000000008185</v>
      </c>
    </row>
    <row r="676" spans="1:11" ht="15.75">
      <c r="A676" s="14">
        <v>43647</v>
      </c>
      <c r="B676" s="11" t="s">
        <v>18</v>
      </c>
      <c r="C676" s="11">
        <v>2500</v>
      </c>
      <c r="D676" s="11" t="s">
        <v>12</v>
      </c>
      <c r="E676" s="21">
        <v>413.5</v>
      </c>
      <c r="F676" s="21">
        <v>415</v>
      </c>
      <c r="G676" s="21">
        <v>0</v>
      </c>
      <c r="H676" s="2">
        <f t="shared" ref="H676" si="1897">(IF(D676="SELL",E676-F676,IF(D676="BUY",F676-E676)))*C676</f>
        <v>3750</v>
      </c>
      <c r="I676" s="2">
        <v>0</v>
      </c>
      <c r="J676" s="2">
        <f t="shared" ref="J676" si="1898">(I676+H676)/C676</f>
        <v>1.5</v>
      </c>
      <c r="K676" s="3">
        <f t="shared" ref="K676" si="1899">J676*C676</f>
        <v>3750</v>
      </c>
    </row>
    <row r="677" spans="1:11" ht="15.75">
      <c r="A677" s="14">
        <v>43644</v>
      </c>
      <c r="B677" s="11" t="s">
        <v>68</v>
      </c>
      <c r="C677" s="11">
        <v>6000</v>
      </c>
      <c r="D677" s="11" t="s">
        <v>12</v>
      </c>
      <c r="E677" s="21">
        <v>167</v>
      </c>
      <c r="F677" s="21">
        <v>168</v>
      </c>
      <c r="G677" s="21">
        <v>0</v>
      </c>
      <c r="H677" s="2">
        <f t="shared" ref="H677" si="1900">(IF(D677="SELL",E677-F677,IF(D677="BUY",F677-E677)))*C677</f>
        <v>6000</v>
      </c>
      <c r="I677" s="2">
        <v>0</v>
      </c>
      <c r="J677" s="2">
        <f t="shared" ref="J677" si="1901">(I677+H677)/C677</f>
        <v>1</v>
      </c>
      <c r="K677" s="3">
        <f t="shared" ref="K677" si="1902">J677*C677</f>
        <v>6000</v>
      </c>
    </row>
    <row r="678" spans="1:11" ht="15.75">
      <c r="A678" s="14">
        <v>43643</v>
      </c>
      <c r="B678" s="11" t="s">
        <v>69</v>
      </c>
      <c r="C678" s="11">
        <v>3500</v>
      </c>
      <c r="D678" s="11" t="s">
        <v>13</v>
      </c>
      <c r="E678" s="21">
        <v>106</v>
      </c>
      <c r="F678" s="21">
        <v>105</v>
      </c>
      <c r="G678" s="21">
        <v>0</v>
      </c>
      <c r="H678" s="2">
        <f t="shared" ref="H678" si="1903">(IF(D678="SELL",E678-F678,IF(D678="BUY",F678-E678)))*C678</f>
        <v>3500</v>
      </c>
      <c r="I678" s="2">
        <v>0</v>
      </c>
      <c r="J678" s="2">
        <f t="shared" ref="J678" si="1904">(I678+H678)/C678</f>
        <v>1</v>
      </c>
      <c r="K678" s="3">
        <f t="shared" ref="K678" si="1905">J678*C678</f>
        <v>3500</v>
      </c>
    </row>
    <row r="679" spans="1:11" ht="15.75">
      <c r="A679" s="14">
        <v>43642</v>
      </c>
      <c r="B679" s="11" t="s">
        <v>334</v>
      </c>
      <c r="C679" s="11">
        <v>4800</v>
      </c>
      <c r="D679" s="11" t="s">
        <v>12</v>
      </c>
      <c r="E679" s="21">
        <v>141.5</v>
      </c>
      <c r="F679" s="21">
        <v>140</v>
      </c>
      <c r="G679" s="21">
        <v>0</v>
      </c>
      <c r="H679" s="2">
        <f t="shared" ref="H679" si="1906">(IF(D679="SELL",E679-F679,IF(D679="BUY",F679-E679)))*C679</f>
        <v>-7200</v>
      </c>
      <c r="I679" s="2">
        <v>0</v>
      </c>
      <c r="J679" s="2">
        <f t="shared" ref="J679" si="1907">(I679+H679)/C679</f>
        <v>-1.5</v>
      </c>
      <c r="K679" s="3">
        <f t="shared" ref="K679" si="1908">J679*C679</f>
        <v>-7200</v>
      </c>
    </row>
    <row r="680" spans="1:11" ht="15.75">
      <c r="A680" s="14">
        <v>43641</v>
      </c>
      <c r="B680" s="11" t="s">
        <v>122</v>
      </c>
      <c r="C680" s="11">
        <v>6200</v>
      </c>
      <c r="D680" s="11" t="s">
        <v>12</v>
      </c>
      <c r="E680" s="21">
        <v>133</v>
      </c>
      <c r="F680" s="21">
        <v>134</v>
      </c>
      <c r="G680" s="21">
        <v>0</v>
      </c>
      <c r="H680" s="2">
        <f t="shared" ref="H680" si="1909">(IF(D680="SELL",E680-F680,IF(D680="BUY",F680-E680)))*C680</f>
        <v>6200</v>
      </c>
      <c r="I680" s="2">
        <v>0</v>
      </c>
      <c r="J680" s="2">
        <f t="shared" ref="J680" si="1910">(I680+H680)/C680</f>
        <v>1</v>
      </c>
      <c r="K680" s="3">
        <f t="shared" ref="K680" si="1911">J680*C680</f>
        <v>6200</v>
      </c>
    </row>
    <row r="681" spans="1:11" ht="15.75">
      <c r="A681" s="14">
        <v>43640</v>
      </c>
      <c r="B681" s="11" t="s">
        <v>175</v>
      </c>
      <c r="C681" s="11">
        <v>3500</v>
      </c>
      <c r="D681" s="11" t="s">
        <v>13</v>
      </c>
      <c r="E681" s="21">
        <v>201.5</v>
      </c>
      <c r="F681" s="21">
        <v>200.5</v>
      </c>
      <c r="G681" s="21">
        <v>199</v>
      </c>
      <c r="H681" s="2">
        <f t="shared" ref="H681" si="1912">(IF(D681="SELL",E681-F681,IF(D681="BUY",F681-E681)))*C681</f>
        <v>3500</v>
      </c>
      <c r="I681" s="2">
        <f>C681*1.5</f>
        <v>5250</v>
      </c>
      <c r="J681" s="2">
        <f t="shared" ref="J681" si="1913">(I681+H681)/C681</f>
        <v>2.5</v>
      </c>
      <c r="K681" s="3">
        <f t="shared" ref="K681" si="1914">J681*C681</f>
        <v>8750</v>
      </c>
    </row>
    <row r="682" spans="1:11" ht="15.75">
      <c r="A682" s="14">
        <v>43637</v>
      </c>
      <c r="B682" s="11" t="s">
        <v>320</v>
      </c>
      <c r="C682" s="11">
        <v>700</v>
      </c>
      <c r="D682" s="11" t="s">
        <v>12</v>
      </c>
      <c r="E682" s="21">
        <v>836</v>
      </c>
      <c r="F682" s="21">
        <v>830</v>
      </c>
      <c r="G682" s="21">
        <v>0</v>
      </c>
      <c r="H682" s="2">
        <f t="shared" ref="H682:H683" si="1915">(IF(D682="SELL",E682-F682,IF(D682="BUY",F682-E682)))*C682</f>
        <v>-4200</v>
      </c>
      <c r="I682" s="2">
        <v>0</v>
      </c>
      <c r="J682" s="2">
        <f t="shared" ref="J682:J683" si="1916">(I682+H682)/C682</f>
        <v>-6</v>
      </c>
      <c r="K682" s="3">
        <f t="shared" ref="K682:K683" si="1917">J682*C682</f>
        <v>-4200</v>
      </c>
    </row>
    <row r="683" spans="1:11" ht="15.75">
      <c r="A683" s="14">
        <v>43637</v>
      </c>
      <c r="B683" s="11" t="s">
        <v>333</v>
      </c>
      <c r="C683" s="11">
        <v>1500</v>
      </c>
      <c r="D683" s="11" t="s">
        <v>13</v>
      </c>
      <c r="E683" s="21">
        <v>383.5</v>
      </c>
      <c r="F683" s="21">
        <v>385.5</v>
      </c>
      <c r="G683" s="21">
        <v>0</v>
      </c>
      <c r="H683" s="2">
        <f t="shared" si="1915"/>
        <v>-3000</v>
      </c>
      <c r="I683" s="2">
        <v>0</v>
      </c>
      <c r="J683" s="2">
        <f t="shared" si="1916"/>
        <v>-2</v>
      </c>
      <c r="K683" s="3">
        <f t="shared" si="1917"/>
        <v>-3000</v>
      </c>
    </row>
    <row r="684" spans="1:11" ht="15.75">
      <c r="A684" s="14">
        <v>43636</v>
      </c>
      <c r="B684" s="11" t="s">
        <v>208</v>
      </c>
      <c r="C684" s="11">
        <v>1250</v>
      </c>
      <c r="D684" s="11" t="s">
        <v>12</v>
      </c>
      <c r="E684" s="21">
        <v>527.5</v>
      </c>
      <c r="F684" s="21">
        <v>531</v>
      </c>
      <c r="G684" s="21">
        <v>536</v>
      </c>
      <c r="H684" s="2">
        <f t="shared" ref="H684" si="1918">(IF(D684="SELL",E684-F684,IF(D684="BUY",F684-E684)))*C684</f>
        <v>4375</v>
      </c>
      <c r="I684" s="2">
        <f>C684*5</f>
        <v>6250</v>
      </c>
      <c r="J684" s="2">
        <f t="shared" ref="J684" si="1919">(I684+H684)/C684</f>
        <v>8.5</v>
      </c>
      <c r="K684" s="3">
        <f t="shared" ref="K684" si="1920">J684*C684</f>
        <v>10625</v>
      </c>
    </row>
    <row r="685" spans="1:11" ht="15.75">
      <c r="A685" s="14">
        <v>43635</v>
      </c>
      <c r="B685" s="11" t="s">
        <v>79</v>
      </c>
      <c r="C685" s="11">
        <v>3200</v>
      </c>
      <c r="D685" s="11" t="s">
        <v>13</v>
      </c>
      <c r="E685" s="21">
        <v>93</v>
      </c>
      <c r="F685" s="21">
        <v>91</v>
      </c>
      <c r="G685" s="21">
        <v>0</v>
      </c>
      <c r="H685" s="2">
        <f t="shared" ref="H685" si="1921">(IF(D685="SELL",E685-F685,IF(D685="BUY",F685-E685)))*C685</f>
        <v>6400</v>
      </c>
      <c r="I685" s="2">
        <v>0</v>
      </c>
      <c r="J685" s="2">
        <f t="shared" ref="J685" si="1922">(I685+H685)/C685</f>
        <v>2</v>
      </c>
      <c r="K685" s="3">
        <f t="shared" ref="K685" si="1923">J685*C685</f>
        <v>6400</v>
      </c>
    </row>
    <row r="686" spans="1:11" ht="15.75">
      <c r="A686" s="14">
        <v>43634</v>
      </c>
      <c r="B686" s="11" t="s">
        <v>87</v>
      </c>
      <c r="C686" s="11">
        <v>1250</v>
      </c>
      <c r="D686" s="11" t="s">
        <v>13</v>
      </c>
      <c r="E686" s="21">
        <v>385</v>
      </c>
      <c r="F686" s="21">
        <v>388</v>
      </c>
      <c r="G686" s="21">
        <v>0</v>
      </c>
      <c r="H686" s="2">
        <f t="shared" ref="H686" si="1924">(IF(D686="SELL",E686-F686,IF(D686="BUY",F686-E686)))*C686</f>
        <v>-3750</v>
      </c>
      <c r="I686" s="2">
        <v>0</v>
      </c>
      <c r="J686" s="2">
        <f t="shared" ref="J686" si="1925">(I686+H686)/C686</f>
        <v>-3</v>
      </c>
      <c r="K686" s="3">
        <f t="shared" ref="K686" si="1926">J686*C686</f>
        <v>-3750</v>
      </c>
    </row>
    <row r="687" spans="1:11" ht="15.75">
      <c r="A687" s="14">
        <v>43633</v>
      </c>
      <c r="B687" s="11" t="s">
        <v>44</v>
      </c>
      <c r="C687" s="11">
        <v>3500</v>
      </c>
      <c r="D687" s="11" t="s">
        <v>13</v>
      </c>
      <c r="E687" s="21">
        <v>156.5</v>
      </c>
      <c r="F687" s="21">
        <v>155.4</v>
      </c>
      <c r="G687" s="21">
        <v>0</v>
      </c>
      <c r="H687" s="2">
        <f t="shared" ref="H687" si="1927">(IF(D687="SELL",E687-F687,IF(D687="BUY",F687-E687)))*C687</f>
        <v>3849.99999999998</v>
      </c>
      <c r="I687" s="2">
        <v>0</v>
      </c>
      <c r="J687" s="2">
        <f t="shared" ref="J687" si="1928">(I687+H687)/C687</f>
        <v>1.0999999999999943</v>
      </c>
      <c r="K687" s="3">
        <f t="shared" ref="K687" si="1929">J687*C687</f>
        <v>3849.99999999998</v>
      </c>
    </row>
    <row r="688" spans="1:11" ht="15.75">
      <c r="A688" s="14">
        <v>43630</v>
      </c>
      <c r="B688" s="11" t="s">
        <v>31</v>
      </c>
      <c r="C688" s="11">
        <v>2600</v>
      </c>
      <c r="D688" s="11" t="s">
        <v>13</v>
      </c>
      <c r="E688" s="21">
        <v>178</v>
      </c>
      <c r="F688" s="21">
        <v>176</v>
      </c>
      <c r="G688" s="21">
        <v>0</v>
      </c>
      <c r="H688" s="2">
        <f t="shared" ref="H688" si="1930">(IF(D688="SELL",E688-F688,IF(D688="BUY",F688-E688)))*C688</f>
        <v>5200</v>
      </c>
      <c r="I688" s="2">
        <v>0</v>
      </c>
      <c r="J688" s="2">
        <f t="shared" ref="J688" si="1931">(I688+H688)/C688</f>
        <v>2</v>
      </c>
      <c r="K688" s="3">
        <f t="shared" ref="K688" si="1932">J688*C688</f>
        <v>5200</v>
      </c>
    </row>
    <row r="689" spans="1:11" ht="15.75">
      <c r="A689" s="14">
        <v>43629</v>
      </c>
      <c r="B689" s="11" t="s">
        <v>79</v>
      </c>
      <c r="C689" s="11">
        <v>3200</v>
      </c>
      <c r="D689" s="11" t="s">
        <v>13</v>
      </c>
      <c r="E689" s="21">
        <v>114</v>
      </c>
      <c r="F689" s="21">
        <v>112.25</v>
      </c>
      <c r="G689" s="21">
        <v>110</v>
      </c>
      <c r="H689" s="2">
        <f t="shared" ref="H689" si="1933">(IF(D689="SELL",E689-F689,IF(D689="BUY",F689-E689)))*C689</f>
        <v>5600</v>
      </c>
      <c r="I689" s="2">
        <f>C689*2.25</f>
        <v>7200</v>
      </c>
      <c r="J689" s="2">
        <f t="shared" ref="J689" si="1934">(I689+H689)/C689</f>
        <v>4</v>
      </c>
      <c r="K689" s="3">
        <f t="shared" ref="K689" si="1935">J689*C689</f>
        <v>12800</v>
      </c>
    </row>
    <row r="690" spans="1:11" ht="15.75">
      <c r="A690" s="14">
        <v>43628</v>
      </c>
      <c r="B690" s="11" t="s">
        <v>175</v>
      </c>
      <c r="C690" s="11">
        <v>3500</v>
      </c>
      <c r="D690" s="11" t="s">
        <v>12</v>
      </c>
      <c r="E690" s="21">
        <v>201</v>
      </c>
      <c r="F690" s="21">
        <v>202.5</v>
      </c>
      <c r="G690" s="21">
        <v>0</v>
      </c>
      <c r="H690" s="2">
        <f t="shared" ref="H690" si="1936">(IF(D690="SELL",E690-F690,IF(D690="BUY",F690-E690)))*C690</f>
        <v>5250</v>
      </c>
      <c r="I690" s="2">
        <v>0</v>
      </c>
      <c r="J690" s="2">
        <f t="shared" ref="J690" si="1937">(I690+H690)/C690</f>
        <v>1.5</v>
      </c>
      <c r="K690" s="3">
        <f t="shared" ref="K690" si="1938">J690*C690</f>
        <v>5250</v>
      </c>
    </row>
    <row r="691" spans="1:11" ht="15.75">
      <c r="A691" s="14">
        <v>43627</v>
      </c>
      <c r="B691" s="11" t="s">
        <v>82</v>
      </c>
      <c r="C691" s="11">
        <v>1400</v>
      </c>
      <c r="D691" s="11" t="s">
        <v>12</v>
      </c>
      <c r="E691" s="21">
        <v>721</v>
      </c>
      <c r="F691" s="21">
        <v>725</v>
      </c>
      <c r="G691" s="21">
        <v>0</v>
      </c>
      <c r="H691" s="2">
        <f t="shared" ref="H691:H692" si="1939">(IF(D691="SELL",E691-F691,IF(D691="BUY",F691-E691)))*C691</f>
        <v>5600</v>
      </c>
      <c r="I691" s="2">
        <v>0</v>
      </c>
      <c r="J691" s="2">
        <f t="shared" ref="J691:J692" si="1940">(I691+H691)/C691</f>
        <v>4</v>
      </c>
      <c r="K691" s="3">
        <f t="shared" ref="K691:K692" si="1941">J691*C691</f>
        <v>5600</v>
      </c>
    </row>
    <row r="692" spans="1:11" ht="15.75">
      <c r="A692" s="14">
        <v>43627</v>
      </c>
      <c r="B692" s="11" t="s">
        <v>332</v>
      </c>
      <c r="C692" s="11">
        <v>1500</v>
      </c>
      <c r="D692" s="11" t="s">
        <v>12</v>
      </c>
      <c r="E692" s="21">
        <v>369</v>
      </c>
      <c r="F692" s="21">
        <v>371</v>
      </c>
      <c r="G692" s="21">
        <v>0</v>
      </c>
      <c r="H692" s="2">
        <f t="shared" si="1939"/>
        <v>3000</v>
      </c>
      <c r="I692" s="2">
        <v>0</v>
      </c>
      <c r="J692" s="2">
        <f t="shared" si="1940"/>
        <v>2</v>
      </c>
      <c r="K692" s="3">
        <f t="shared" si="1941"/>
        <v>3000</v>
      </c>
    </row>
    <row r="693" spans="1:11" ht="15.75">
      <c r="A693" s="14">
        <v>43623</v>
      </c>
      <c r="B693" s="11" t="s">
        <v>85</v>
      </c>
      <c r="C693" s="11">
        <v>250</v>
      </c>
      <c r="D693" s="11" t="s">
        <v>12</v>
      </c>
      <c r="E693" s="21">
        <v>2600</v>
      </c>
      <c r="F693" s="21">
        <v>2615</v>
      </c>
      <c r="G693" s="21">
        <v>0</v>
      </c>
      <c r="H693" s="2">
        <f t="shared" ref="H693:H698" si="1942">(IF(D693="SELL",E693-F693,IF(D693="BUY",F693-E693)))*C693</f>
        <v>3750</v>
      </c>
      <c r="I693" s="2">
        <v>0</v>
      </c>
      <c r="J693" s="2">
        <f t="shared" ref="J693:J698" si="1943">(I693+H693)/C693</f>
        <v>15</v>
      </c>
      <c r="K693" s="3">
        <f t="shared" ref="K693:K698" si="1944">J693*C693</f>
        <v>3750</v>
      </c>
    </row>
    <row r="694" spans="1:11" ht="15.75">
      <c r="A694" s="14">
        <v>43623</v>
      </c>
      <c r="B694" s="11" t="s">
        <v>329</v>
      </c>
      <c r="C694" s="11">
        <v>4700</v>
      </c>
      <c r="D694" s="11" t="s">
        <v>13</v>
      </c>
      <c r="E694" s="21">
        <v>104</v>
      </c>
      <c r="F694" s="21">
        <v>106</v>
      </c>
      <c r="G694" s="21">
        <v>0</v>
      </c>
      <c r="H694" s="2">
        <f t="shared" si="1942"/>
        <v>-9400</v>
      </c>
      <c r="I694" s="2">
        <v>0</v>
      </c>
      <c r="J694" s="2">
        <f t="shared" si="1943"/>
        <v>-2</v>
      </c>
      <c r="K694" s="3">
        <f t="shared" si="1944"/>
        <v>-9400</v>
      </c>
    </row>
    <row r="695" spans="1:11" ht="15.75">
      <c r="A695" s="14">
        <v>43622</v>
      </c>
      <c r="B695" s="11" t="s">
        <v>122</v>
      </c>
      <c r="C695" s="11">
        <v>6200</v>
      </c>
      <c r="D695" s="11" t="s">
        <v>12</v>
      </c>
      <c r="E695" s="21">
        <v>132</v>
      </c>
      <c r="F695" s="21">
        <v>133</v>
      </c>
      <c r="G695" s="21">
        <v>135</v>
      </c>
      <c r="H695" s="2">
        <f t="shared" si="1942"/>
        <v>6200</v>
      </c>
      <c r="I695" s="2">
        <f>C695*2</f>
        <v>12400</v>
      </c>
      <c r="J695" s="2">
        <f t="shared" si="1943"/>
        <v>3</v>
      </c>
      <c r="K695" s="3">
        <f t="shared" si="1944"/>
        <v>18600</v>
      </c>
    </row>
    <row r="696" spans="1:11" ht="15.75">
      <c r="A696" s="14">
        <v>43620</v>
      </c>
      <c r="B696" s="11" t="s">
        <v>68</v>
      </c>
      <c r="C696" s="11">
        <v>6000</v>
      </c>
      <c r="D696" s="11" t="s">
        <v>12</v>
      </c>
      <c r="E696" s="21">
        <v>149.5</v>
      </c>
      <c r="F696" s="21">
        <v>150.5</v>
      </c>
      <c r="G696" s="21">
        <v>0</v>
      </c>
      <c r="H696" s="2">
        <f t="shared" si="1942"/>
        <v>6000</v>
      </c>
      <c r="I696" s="2">
        <v>0</v>
      </c>
      <c r="J696" s="2">
        <f t="shared" si="1943"/>
        <v>1</v>
      </c>
      <c r="K696" s="3">
        <f t="shared" si="1944"/>
        <v>6000</v>
      </c>
    </row>
    <row r="697" spans="1:11" ht="15.75">
      <c r="A697" s="14">
        <v>43619</v>
      </c>
      <c r="B697" s="11" t="s">
        <v>304</v>
      </c>
      <c r="C697" s="11">
        <v>4000</v>
      </c>
      <c r="D697" s="11" t="s">
        <v>13</v>
      </c>
      <c r="E697" s="21">
        <v>130.5</v>
      </c>
      <c r="F697" s="21">
        <v>133</v>
      </c>
      <c r="G697" s="21">
        <v>0</v>
      </c>
      <c r="H697" s="2">
        <f t="shared" si="1942"/>
        <v>-10000</v>
      </c>
      <c r="I697" s="2">
        <v>0</v>
      </c>
      <c r="J697" s="2">
        <f t="shared" si="1943"/>
        <v>-2.5</v>
      </c>
      <c r="K697" s="3">
        <f t="shared" si="1944"/>
        <v>-10000</v>
      </c>
    </row>
    <row r="698" spans="1:11" ht="15.75">
      <c r="A698" s="14">
        <v>43616</v>
      </c>
      <c r="B698" s="11" t="s">
        <v>82</v>
      </c>
      <c r="C698" s="11">
        <v>1400</v>
      </c>
      <c r="D698" s="11" t="s">
        <v>12</v>
      </c>
      <c r="E698" s="21">
        <v>724</v>
      </c>
      <c r="F698" s="21">
        <v>730</v>
      </c>
      <c r="G698" s="21">
        <v>0</v>
      </c>
      <c r="H698" s="2">
        <f t="shared" si="1942"/>
        <v>8400</v>
      </c>
      <c r="I698" s="2">
        <v>0</v>
      </c>
      <c r="J698" s="2">
        <f t="shared" si="1943"/>
        <v>6</v>
      </c>
      <c r="K698" s="3">
        <f t="shared" si="1944"/>
        <v>8400</v>
      </c>
    </row>
    <row r="699" spans="1:11" ht="15.75">
      <c r="A699" s="14">
        <v>43616</v>
      </c>
      <c r="B699" s="11" t="s">
        <v>52</v>
      </c>
      <c r="C699" s="11">
        <v>600</v>
      </c>
      <c r="D699" s="11" t="s">
        <v>12</v>
      </c>
      <c r="E699" s="21">
        <v>1195</v>
      </c>
      <c r="F699" s="21">
        <v>1205</v>
      </c>
      <c r="G699" s="21">
        <v>0</v>
      </c>
      <c r="H699" s="2">
        <f t="shared" ref="H699" si="1945">(IF(D699="SELL",E699-F699,IF(D699="BUY",F699-E699)))*C699</f>
        <v>6000</v>
      </c>
      <c r="I699" s="2">
        <v>0</v>
      </c>
      <c r="J699" s="2">
        <f t="shared" ref="J699" si="1946">(I699+H699)/C699</f>
        <v>10</v>
      </c>
      <c r="K699" s="3">
        <f t="shared" ref="K699" si="1947">J699*C699</f>
        <v>6000</v>
      </c>
    </row>
    <row r="700" spans="1:11" ht="15.75">
      <c r="A700" s="14">
        <v>43614</v>
      </c>
      <c r="B700" s="11" t="s">
        <v>331</v>
      </c>
      <c r="C700" s="11">
        <v>1500</v>
      </c>
      <c r="D700" s="11" t="s">
        <v>12</v>
      </c>
      <c r="E700" s="21">
        <v>533.5</v>
      </c>
      <c r="F700" s="21">
        <v>536.5</v>
      </c>
      <c r="G700" s="21">
        <v>540</v>
      </c>
      <c r="H700" s="2">
        <f t="shared" ref="H700" si="1948">(IF(D700="SELL",E700-F700,IF(D700="BUY",F700-E700)))*C700</f>
        <v>4500</v>
      </c>
      <c r="I700" s="2">
        <f>C700*3.5</f>
        <v>5250</v>
      </c>
      <c r="J700" s="2">
        <f t="shared" ref="J700" si="1949">(I700+H700)/C700</f>
        <v>6.5</v>
      </c>
      <c r="K700" s="3">
        <f t="shared" ref="K700" si="1950">J700*C700</f>
        <v>9750</v>
      </c>
    </row>
    <row r="701" spans="1:11" ht="15.75">
      <c r="A701" s="14">
        <v>43613</v>
      </c>
      <c r="B701" s="11" t="s">
        <v>312</v>
      </c>
      <c r="C701" s="11">
        <v>600</v>
      </c>
      <c r="D701" s="11" t="s">
        <v>12</v>
      </c>
      <c r="E701" s="21">
        <v>1700</v>
      </c>
      <c r="F701" s="21">
        <v>1689</v>
      </c>
      <c r="G701" s="21">
        <v>0</v>
      </c>
      <c r="H701" s="2">
        <f t="shared" ref="H701" si="1951">(IF(D701="SELL",E701-F701,IF(D701="BUY",F701-E701)))*C701</f>
        <v>-6600</v>
      </c>
      <c r="I701" s="2">
        <v>0</v>
      </c>
      <c r="J701" s="2">
        <f t="shared" ref="J701" si="1952">(I701+H701)/C701</f>
        <v>-11</v>
      </c>
      <c r="K701" s="3">
        <f t="shared" ref="K701" si="1953">J701*C701</f>
        <v>-6600</v>
      </c>
    </row>
    <row r="702" spans="1:11" ht="15.75">
      <c r="A702" s="14">
        <v>43612</v>
      </c>
      <c r="B702" s="11" t="s">
        <v>54</v>
      </c>
      <c r="C702" s="11">
        <v>1750</v>
      </c>
      <c r="D702" s="11" t="s">
        <v>12</v>
      </c>
      <c r="E702" s="21">
        <v>145</v>
      </c>
      <c r="F702" s="21">
        <v>148</v>
      </c>
      <c r="G702" s="21">
        <v>0</v>
      </c>
      <c r="H702" s="2">
        <f t="shared" ref="H702" si="1954">(IF(D702="SELL",E702-F702,IF(D702="BUY",F702-E702)))*C702</f>
        <v>5250</v>
      </c>
      <c r="I702" s="2">
        <v>0</v>
      </c>
      <c r="J702" s="2">
        <f t="shared" ref="J702" si="1955">(I702+H702)/C702</f>
        <v>3</v>
      </c>
      <c r="K702" s="3">
        <f t="shared" ref="K702" si="1956">J702*C702</f>
        <v>5250</v>
      </c>
    </row>
    <row r="703" spans="1:11" ht="15.75">
      <c r="A703" s="14">
        <v>43609</v>
      </c>
      <c r="B703" s="11" t="s">
        <v>146</v>
      </c>
      <c r="C703" s="11">
        <v>900</v>
      </c>
      <c r="D703" s="11" t="s">
        <v>12</v>
      </c>
      <c r="E703" s="21">
        <v>530</v>
      </c>
      <c r="F703" s="21">
        <v>535</v>
      </c>
      <c r="G703" s="21">
        <v>0</v>
      </c>
      <c r="H703" s="2">
        <f t="shared" ref="H703" si="1957">(IF(D703="SELL",E703-F703,IF(D703="BUY",F703-E703)))*C703</f>
        <v>4500</v>
      </c>
      <c r="I703" s="2">
        <v>0</v>
      </c>
      <c r="J703" s="2">
        <f t="shared" ref="J703" si="1958">(I703+H703)/C703</f>
        <v>5</v>
      </c>
      <c r="K703" s="3">
        <f t="shared" ref="K703" si="1959">J703*C703</f>
        <v>4500</v>
      </c>
    </row>
    <row r="704" spans="1:11" ht="15.75">
      <c r="A704" s="14">
        <v>43608</v>
      </c>
      <c r="B704" s="11" t="s">
        <v>330</v>
      </c>
      <c r="C704" s="11">
        <v>300</v>
      </c>
      <c r="D704" s="11" t="s">
        <v>12</v>
      </c>
      <c r="E704" s="21">
        <v>1630</v>
      </c>
      <c r="F704" s="21">
        <v>1640</v>
      </c>
      <c r="G704" s="21">
        <v>1655</v>
      </c>
      <c r="H704" s="2">
        <f t="shared" ref="H704" si="1960">(IF(D704="SELL",E704-F704,IF(D704="BUY",F704-E704)))*C704</f>
        <v>3000</v>
      </c>
      <c r="I704" s="2">
        <f>C704*15</f>
        <v>4500</v>
      </c>
      <c r="J704" s="2">
        <f t="shared" ref="J704" si="1961">(I704+H704)/C704</f>
        <v>25</v>
      </c>
      <c r="K704" s="3">
        <f t="shared" ref="K704" si="1962">J704*C704</f>
        <v>7500</v>
      </c>
    </row>
    <row r="705" spans="1:11" ht="15.75">
      <c r="A705" s="14">
        <v>43607</v>
      </c>
      <c r="B705" s="11" t="s">
        <v>174</v>
      </c>
      <c r="C705" s="11">
        <v>1800</v>
      </c>
      <c r="D705" s="11" t="s">
        <v>12</v>
      </c>
      <c r="E705" s="21">
        <v>384</v>
      </c>
      <c r="F705" s="21">
        <v>386</v>
      </c>
      <c r="G705" s="21">
        <v>388</v>
      </c>
      <c r="H705" s="2">
        <f t="shared" ref="H705" si="1963">(IF(D705="SELL",E705-F705,IF(D705="BUY",F705-E705)))*C705</f>
        <v>3600</v>
      </c>
      <c r="I705" s="2">
        <f>C705*2</f>
        <v>3600</v>
      </c>
      <c r="J705" s="2">
        <f t="shared" ref="J705" si="1964">(I705+H705)/C705</f>
        <v>4</v>
      </c>
      <c r="K705" s="3">
        <f t="shared" ref="K705" si="1965">J705*C705</f>
        <v>7200</v>
      </c>
    </row>
    <row r="706" spans="1:11" ht="15.75">
      <c r="A706" s="14">
        <v>43606</v>
      </c>
      <c r="B706" s="11" t="s">
        <v>82</v>
      </c>
      <c r="C706" s="11">
        <v>1400</v>
      </c>
      <c r="D706" s="11" t="s">
        <v>12</v>
      </c>
      <c r="E706" s="21">
        <v>685</v>
      </c>
      <c r="F706" s="21">
        <v>688</v>
      </c>
      <c r="G706" s="21">
        <v>693</v>
      </c>
      <c r="H706" s="2">
        <f t="shared" ref="H706" si="1966">(IF(D706="SELL",E706-F706,IF(D706="BUY",F706-E706)))*C706</f>
        <v>4200</v>
      </c>
      <c r="I706" s="2">
        <f>C706*5</f>
        <v>7000</v>
      </c>
      <c r="J706" s="2">
        <f t="shared" ref="J706" si="1967">(I706+H706)/C706</f>
        <v>8</v>
      </c>
      <c r="K706" s="3">
        <f t="shared" ref="K706" si="1968">J706*C706</f>
        <v>11200</v>
      </c>
    </row>
    <row r="707" spans="1:11" ht="15.75">
      <c r="A707" s="14">
        <v>43605</v>
      </c>
      <c r="B707" s="11" t="s">
        <v>228</v>
      </c>
      <c r="C707" s="11">
        <v>4000</v>
      </c>
      <c r="D707" s="11" t="s">
        <v>12</v>
      </c>
      <c r="E707" s="21">
        <v>136</v>
      </c>
      <c r="F707" s="21">
        <v>137</v>
      </c>
      <c r="G707" s="21">
        <v>139</v>
      </c>
      <c r="H707" s="2">
        <f t="shared" ref="H707" si="1969">(IF(D707="SELL",E707-F707,IF(D707="BUY",F707-E707)))*C707</f>
        <v>4000</v>
      </c>
      <c r="I707" s="2">
        <f>C707*2</f>
        <v>8000</v>
      </c>
      <c r="J707" s="2">
        <f t="shared" ref="J707" si="1970">(I707+H707)/C707</f>
        <v>3</v>
      </c>
      <c r="K707" s="3">
        <f t="shared" ref="K707" si="1971">J707*C707</f>
        <v>12000</v>
      </c>
    </row>
    <row r="708" spans="1:11" ht="15.75">
      <c r="A708" s="14">
        <v>43602</v>
      </c>
      <c r="B708" s="11" t="s">
        <v>146</v>
      </c>
      <c r="C708" s="11">
        <v>900</v>
      </c>
      <c r="D708" s="11" t="s">
        <v>13</v>
      </c>
      <c r="E708" s="21">
        <v>520</v>
      </c>
      <c r="F708" s="21">
        <v>524</v>
      </c>
      <c r="G708" s="21">
        <v>0</v>
      </c>
      <c r="H708" s="2">
        <f t="shared" ref="H708" si="1972">(IF(D708="SELL",E708-F708,IF(D708="BUY",F708-E708)))*C708</f>
        <v>-3600</v>
      </c>
      <c r="I708" s="2">
        <v>0</v>
      </c>
      <c r="J708" s="2">
        <f t="shared" ref="J708" si="1973">(I708+H708)/C708</f>
        <v>-4</v>
      </c>
      <c r="K708" s="3">
        <f t="shared" ref="K708" si="1974">J708*C708</f>
        <v>-3600</v>
      </c>
    </row>
    <row r="709" spans="1:11" ht="15.75">
      <c r="A709" s="14">
        <v>43601</v>
      </c>
      <c r="B709" s="11" t="s">
        <v>60</v>
      </c>
      <c r="C709" s="11">
        <v>1300</v>
      </c>
      <c r="D709" s="11" t="s">
        <v>13</v>
      </c>
      <c r="E709" s="21">
        <v>326</v>
      </c>
      <c r="F709" s="21">
        <v>322</v>
      </c>
      <c r="G709" s="21">
        <v>0</v>
      </c>
      <c r="H709" s="2">
        <f t="shared" ref="H709" si="1975">(IF(D709="SELL",E709-F709,IF(D709="BUY",F709-E709)))*C709</f>
        <v>5200</v>
      </c>
      <c r="I709" s="2">
        <v>0</v>
      </c>
      <c r="J709" s="2">
        <f t="shared" ref="J709" si="1976">(I709+H709)/C709</f>
        <v>4</v>
      </c>
      <c r="K709" s="3">
        <f t="shared" ref="K709" si="1977">J709*C709</f>
        <v>5200</v>
      </c>
    </row>
    <row r="710" spans="1:11" ht="15.75">
      <c r="A710" s="14">
        <v>43600</v>
      </c>
      <c r="B710" s="11" t="s">
        <v>57</v>
      </c>
      <c r="C710" s="11">
        <v>250</v>
      </c>
      <c r="D710" s="11" t="s">
        <v>12</v>
      </c>
      <c r="E710" s="21">
        <v>2658</v>
      </c>
      <c r="F710" s="21">
        <v>2670</v>
      </c>
      <c r="G710" s="21">
        <v>2690</v>
      </c>
      <c r="H710" s="2">
        <f t="shared" ref="H710" si="1978">(IF(D710="SELL",E710-F710,IF(D710="BUY",F710-E710)))*C710</f>
        <v>3000</v>
      </c>
      <c r="I710" s="2">
        <f>C710*20</f>
        <v>5000</v>
      </c>
      <c r="J710" s="2">
        <f t="shared" ref="J710" si="1979">(I710+H710)/C710</f>
        <v>32</v>
      </c>
      <c r="K710" s="3">
        <f t="shared" ref="K710" si="1980">J710*C710</f>
        <v>8000</v>
      </c>
    </row>
    <row r="711" spans="1:11" ht="15.75">
      <c r="A711" s="14">
        <v>43599</v>
      </c>
      <c r="B711" s="11" t="s">
        <v>329</v>
      </c>
      <c r="C711" s="11">
        <v>4700</v>
      </c>
      <c r="D711" s="11" t="s">
        <v>13</v>
      </c>
      <c r="E711" s="21">
        <v>112.25</v>
      </c>
      <c r="F711" s="21">
        <v>111.5</v>
      </c>
      <c r="G711" s="21">
        <v>0</v>
      </c>
      <c r="H711" s="2">
        <f t="shared" ref="H711" si="1981">(IF(D711="SELL",E711-F711,IF(D711="BUY",F711-E711)))*C711</f>
        <v>3525</v>
      </c>
      <c r="I711" s="2">
        <v>0</v>
      </c>
      <c r="J711" s="2">
        <f t="shared" ref="J711" si="1982">(I711+H711)/C711</f>
        <v>0.75</v>
      </c>
      <c r="K711" s="3">
        <f t="shared" ref="K711" si="1983">J711*C711</f>
        <v>3525</v>
      </c>
    </row>
    <row r="712" spans="1:11" ht="15.75">
      <c r="A712" s="14">
        <v>43598</v>
      </c>
      <c r="B712" s="11" t="s">
        <v>79</v>
      </c>
      <c r="C712" s="11">
        <v>3200</v>
      </c>
      <c r="D712" s="11" t="s">
        <v>13</v>
      </c>
      <c r="E712" s="21">
        <v>120</v>
      </c>
      <c r="F712" s="21">
        <v>118.5</v>
      </c>
      <c r="G712" s="21">
        <v>116</v>
      </c>
      <c r="H712" s="2">
        <f t="shared" ref="H712" si="1984">(IF(D712="SELL",E712-F712,IF(D712="BUY",F712-E712)))*C712</f>
        <v>4800</v>
      </c>
      <c r="I712" s="2">
        <f>C712*2.5</f>
        <v>8000</v>
      </c>
      <c r="J712" s="2">
        <f t="shared" ref="J712" si="1985">(I712+H712)/C712</f>
        <v>4</v>
      </c>
      <c r="K712" s="3">
        <f t="shared" ref="K712" si="1986">J712*C712</f>
        <v>12800</v>
      </c>
    </row>
    <row r="713" spans="1:11" ht="15.75">
      <c r="A713" s="14">
        <v>43595</v>
      </c>
      <c r="B713" s="11" t="s">
        <v>79</v>
      </c>
      <c r="C713" s="11">
        <v>3200</v>
      </c>
      <c r="D713" s="11" t="s">
        <v>12</v>
      </c>
      <c r="E713" s="21">
        <v>118</v>
      </c>
      <c r="F713" s="21">
        <v>119.25</v>
      </c>
      <c r="G713" s="21">
        <v>120.5</v>
      </c>
      <c r="H713" s="2">
        <f t="shared" ref="H713" si="1987">(IF(D713="SELL",E713-F713,IF(D713="BUY",F713-E713)))*C713</f>
        <v>4000</v>
      </c>
      <c r="I713" s="2">
        <f>C713*1.25</f>
        <v>4000</v>
      </c>
      <c r="J713" s="2">
        <f t="shared" ref="J713" si="1988">(I713+H713)/C713</f>
        <v>2.5</v>
      </c>
      <c r="K713" s="3">
        <f t="shared" ref="K713" si="1989">J713*C713</f>
        <v>8000</v>
      </c>
    </row>
    <row r="714" spans="1:11" ht="15.75">
      <c r="A714" s="14">
        <v>43594</v>
      </c>
      <c r="B714" s="11" t="s">
        <v>60</v>
      </c>
      <c r="C714" s="11">
        <v>1300</v>
      </c>
      <c r="D714" s="11" t="s">
        <v>12</v>
      </c>
      <c r="E714" s="21">
        <v>348</v>
      </c>
      <c r="F714" s="21">
        <v>351</v>
      </c>
      <c r="G714" s="21">
        <v>355</v>
      </c>
      <c r="H714" s="2">
        <f t="shared" ref="H714" si="1990">(IF(D714="SELL",E714-F714,IF(D714="BUY",F714-E714)))*C714</f>
        <v>3900</v>
      </c>
      <c r="I714" s="2">
        <f>C714*4</f>
        <v>5200</v>
      </c>
      <c r="J714" s="2">
        <f t="shared" ref="J714" si="1991">(I714+H714)/C714</f>
        <v>7</v>
      </c>
      <c r="K714" s="3">
        <f t="shared" ref="K714" si="1992">J714*C714</f>
        <v>9100</v>
      </c>
    </row>
    <row r="715" spans="1:11" ht="15.75">
      <c r="A715" s="14">
        <v>43592</v>
      </c>
      <c r="B715" s="11" t="s">
        <v>175</v>
      </c>
      <c r="C715" s="11">
        <v>3500</v>
      </c>
      <c r="D715" s="11" t="s">
        <v>12</v>
      </c>
      <c r="E715" s="21">
        <v>204</v>
      </c>
      <c r="F715" s="21">
        <v>205.5</v>
      </c>
      <c r="G715" s="21">
        <v>0</v>
      </c>
      <c r="H715" s="2">
        <f t="shared" ref="H715" si="1993">(IF(D715="SELL",E715-F715,IF(D715="BUY",F715-E715)))*C715</f>
        <v>5250</v>
      </c>
      <c r="I715" s="2">
        <v>0</v>
      </c>
      <c r="J715" s="2">
        <f t="shared" ref="J715" si="1994">(I715+H715)/C715</f>
        <v>1.5</v>
      </c>
      <c r="K715" s="3">
        <f t="shared" ref="K715" si="1995">J715*C715</f>
        <v>5250</v>
      </c>
    </row>
    <row r="716" spans="1:11" ht="15.75">
      <c r="A716" s="14">
        <v>43592</v>
      </c>
      <c r="B716" s="11" t="s">
        <v>60</v>
      </c>
      <c r="C716" s="11">
        <v>1300</v>
      </c>
      <c r="D716" s="11" t="s">
        <v>13</v>
      </c>
      <c r="E716" s="21">
        <v>384</v>
      </c>
      <c r="F716" s="21">
        <v>387.5</v>
      </c>
      <c r="G716" s="21">
        <v>0</v>
      </c>
      <c r="H716" s="2">
        <f t="shared" ref="H716" si="1996">(IF(D716="SELL",E716-F716,IF(D716="BUY",F716-E716)))*C716</f>
        <v>-4550</v>
      </c>
      <c r="I716" s="2">
        <v>0</v>
      </c>
      <c r="J716" s="2">
        <f t="shared" ref="J716" si="1997">(I716+H716)/C716</f>
        <v>-3.5</v>
      </c>
      <c r="K716" s="3">
        <f t="shared" ref="K716" si="1998">J716*C716</f>
        <v>-4550</v>
      </c>
    </row>
    <row r="717" spans="1:11" ht="15.75">
      <c r="A717" s="14">
        <v>43591</v>
      </c>
      <c r="B717" s="11" t="s">
        <v>18</v>
      </c>
      <c r="C717" s="11">
        <v>2500</v>
      </c>
      <c r="D717" s="11" t="s">
        <v>13</v>
      </c>
      <c r="E717" s="21">
        <v>283</v>
      </c>
      <c r="F717" s="21">
        <v>281.5</v>
      </c>
      <c r="G717" s="21">
        <v>0</v>
      </c>
      <c r="H717" s="2">
        <f t="shared" ref="H717" si="1999">(IF(D717="SELL",E717-F717,IF(D717="BUY",F717-E717)))*C717</f>
        <v>3750</v>
      </c>
      <c r="I717" s="2">
        <v>0</v>
      </c>
      <c r="J717" s="2">
        <f t="shared" ref="J717" si="2000">(I717+H717)/C717</f>
        <v>1.5</v>
      </c>
      <c r="K717" s="3">
        <f t="shared" ref="K717" si="2001">J717*C717</f>
        <v>3750</v>
      </c>
    </row>
    <row r="718" spans="1:11" ht="15.75">
      <c r="A718" s="14">
        <v>43588</v>
      </c>
      <c r="B718" s="11" t="s">
        <v>31</v>
      </c>
      <c r="C718" s="11">
        <v>2600</v>
      </c>
      <c r="D718" s="11" t="s">
        <v>12</v>
      </c>
      <c r="E718" s="21">
        <v>176.5</v>
      </c>
      <c r="F718" s="21">
        <v>179</v>
      </c>
      <c r="G718" s="21">
        <v>0</v>
      </c>
      <c r="H718" s="2">
        <f t="shared" ref="H718" si="2002">(IF(D718="SELL",E718-F718,IF(D718="BUY",F718-E718)))*C718</f>
        <v>6500</v>
      </c>
      <c r="I718" s="2">
        <v>0</v>
      </c>
      <c r="J718" s="2">
        <f t="shared" ref="J718" si="2003">(I718+H718)/C718</f>
        <v>2.5</v>
      </c>
      <c r="K718" s="3">
        <f t="shared" ref="K718" si="2004">J718*C718</f>
        <v>6500</v>
      </c>
    </row>
    <row r="719" spans="1:11" ht="15.75">
      <c r="A719" s="14">
        <v>43585</v>
      </c>
      <c r="B719" s="11" t="s">
        <v>251</v>
      </c>
      <c r="C719" s="11">
        <v>600</v>
      </c>
      <c r="D719" s="11" t="s">
        <v>12</v>
      </c>
      <c r="E719" s="21">
        <v>1480</v>
      </c>
      <c r="F719" s="21">
        <v>1470</v>
      </c>
      <c r="G719" s="21">
        <v>0</v>
      </c>
      <c r="H719" s="2">
        <f t="shared" ref="H719" si="2005">(IF(D719="SELL",E719-F719,IF(D719="BUY",F719-E719)))*C719</f>
        <v>-6000</v>
      </c>
      <c r="I719" s="2">
        <v>0</v>
      </c>
      <c r="J719" s="2">
        <f t="shared" ref="J719" si="2006">(I719+H719)/C719</f>
        <v>-10</v>
      </c>
      <c r="K719" s="3">
        <f t="shared" ref="K719" si="2007">J719*C719</f>
        <v>-6000</v>
      </c>
    </row>
    <row r="720" spans="1:11" ht="15.75">
      <c r="A720" s="14">
        <v>43581</v>
      </c>
      <c r="B720" s="11" t="s">
        <v>179</v>
      </c>
      <c r="C720" s="11">
        <v>2850</v>
      </c>
      <c r="D720" s="11" t="s">
        <v>13</v>
      </c>
      <c r="E720" s="21">
        <v>146.5</v>
      </c>
      <c r="F720" s="21">
        <v>144.80000000000001</v>
      </c>
      <c r="G720" s="21">
        <v>0</v>
      </c>
      <c r="H720" s="2">
        <f t="shared" ref="H720:H725" si="2008">(IF(D720="SELL",E720-F720,IF(D720="BUY",F720-E720)))*C720</f>
        <v>4844.9999999999673</v>
      </c>
      <c r="I720" s="2">
        <v>0</v>
      </c>
      <c r="J720" s="2">
        <f t="shared" ref="J720:J725" si="2009">(I720+H720)/C720</f>
        <v>1.6999999999999884</v>
      </c>
      <c r="K720" s="3">
        <f t="shared" ref="K720:K725" si="2010">J720*C720</f>
        <v>4844.9999999999673</v>
      </c>
    </row>
    <row r="721" spans="1:11" ht="15.75">
      <c r="A721" s="14">
        <v>43580</v>
      </c>
      <c r="B721" s="11" t="s">
        <v>17</v>
      </c>
      <c r="C721" s="11">
        <v>500</v>
      </c>
      <c r="D721" s="11" t="s">
        <v>12</v>
      </c>
      <c r="E721" s="21">
        <v>1407</v>
      </c>
      <c r="F721" s="21">
        <v>1401.5</v>
      </c>
      <c r="G721" s="21">
        <v>0</v>
      </c>
      <c r="H721" s="2">
        <f t="shared" si="2008"/>
        <v>-2750</v>
      </c>
      <c r="I721" s="2">
        <v>0</v>
      </c>
      <c r="J721" s="2">
        <f t="shared" si="2009"/>
        <v>-5.5</v>
      </c>
      <c r="K721" s="3">
        <f t="shared" si="2010"/>
        <v>-2750</v>
      </c>
    </row>
    <row r="722" spans="1:11" ht="15.75">
      <c r="A722" s="14">
        <v>43579</v>
      </c>
      <c r="B722" s="11" t="s">
        <v>227</v>
      </c>
      <c r="C722" s="11">
        <v>2250</v>
      </c>
      <c r="D722" s="11" t="s">
        <v>13</v>
      </c>
      <c r="E722" s="21">
        <v>205.5</v>
      </c>
      <c r="F722" s="21">
        <v>203.5</v>
      </c>
      <c r="G722" s="21">
        <v>0</v>
      </c>
      <c r="H722" s="2">
        <f t="shared" si="2008"/>
        <v>4500</v>
      </c>
      <c r="I722" s="2">
        <v>0</v>
      </c>
      <c r="J722" s="2">
        <f t="shared" si="2009"/>
        <v>2</v>
      </c>
      <c r="K722" s="3">
        <f t="shared" si="2010"/>
        <v>4500</v>
      </c>
    </row>
    <row r="723" spans="1:11" ht="15.75">
      <c r="A723" s="14">
        <v>43578</v>
      </c>
      <c r="B723" s="11" t="s">
        <v>320</v>
      </c>
      <c r="C723" s="11">
        <v>700</v>
      </c>
      <c r="D723" s="11" t="s">
        <v>13</v>
      </c>
      <c r="E723" s="21">
        <v>900</v>
      </c>
      <c r="F723" s="21">
        <v>893</v>
      </c>
      <c r="G723" s="21">
        <v>885</v>
      </c>
      <c r="H723" s="2">
        <f t="shared" si="2008"/>
        <v>4900</v>
      </c>
      <c r="I723" s="2">
        <f>C723*8</f>
        <v>5600</v>
      </c>
      <c r="J723" s="2">
        <f t="shared" si="2009"/>
        <v>15</v>
      </c>
      <c r="K723" s="3">
        <f t="shared" si="2010"/>
        <v>10500</v>
      </c>
    </row>
    <row r="724" spans="1:11" ht="15.75">
      <c r="A724" s="14">
        <v>43577</v>
      </c>
      <c r="B724" s="11" t="s">
        <v>322</v>
      </c>
      <c r="C724" s="11">
        <v>4500</v>
      </c>
      <c r="D724" s="11" t="s">
        <v>13</v>
      </c>
      <c r="E724" s="21">
        <v>145.5</v>
      </c>
      <c r="F724" s="21">
        <v>144</v>
      </c>
      <c r="G724" s="21">
        <v>142.5</v>
      </c>
      <c r="H724" s="2">
        <f t="shared" si="2008"/>
        <v>6750</v>
      </c>
      <c r="I724" s="2">
        <f>C724*1.5</f>
        <v>6750</v>
      </c>
      <c r="J724" s="2">
        <f t="shared" si="2009"/>
        <v>3</v>
      </c>
      <c r="K724" s="3">
        <f t="shared" si="2010"/>
        <v>13500</v>
      </c>
    </row>
    <row r="725" spans="1:11" ht="15.75">
      <c r="A725" s="14">
        <v>43571</v>
      </c>
      <c r="B725" s="11" t="s">
        <v>328</v>
      </c>
      <c r="C725" s="11">
        <v>3000</v>
      </c>
      <c r="D725" s="11" t="s">
        <v>12</v>
      </c>
      <c r="E725" s="21">
        <v>262</v>
      </c>
      <c r="F725" s="21">
        <v>265.35000000000002</v>
      </c>
      <c r="G725" s="21">
        <v>0</v>
      </c>
      <c r="H725" s="2">
        <f t="shared" si="2008"/>
        <v>10050.000000000069</v>
      </c>
      <c r="I725" s="2">
        <v>0</v>
      </c>
      <c r="J725" s="2">
        <f t="shared" si="2009"/>
        <v>3.3500000000000232</v>
      </c>
      <c r="K725" s="3">
        <f t="shared" si="2010"/>
        <v>10050.000000000069</v>
      </c>
    </row>
    <row r="726" spans="1:11" ht="15.75">
      <c r="A726" s="14">
        <v>43571</v>
      </c>
      <c r="B726" s="11" t="s">
        <v>17</v>
      </c>
      <c r="C726" s="11">
        <v>500</v>
      </c>
      <c r="D726" s="11" t="s">
        <v>12</v>
      </c>
      <c r="E726" s="21">
        <v>1361</v>
      </c>
      <c r="F726" s="21">
        <v>1350</v>
      </c>
      <c r="G726" s="21">
        <v>0</v>
      </c>
      <c r="H726" s="2">
        <f t="shared" ref="H726" si="2011">(IF(D726="SELL",E726-F726,IF(D726="BUY",F726-E726)))*C726</f>
        <v>-5500</v>
      </c>
      <c r="I726" s="2">
        <v>0</v>
      </c>
      <c r="J726" s="2">
        <f t="shared" ref="J726" si="2012">(I726+H726)/C726</f>
        <v>-11</v>
      </c>
      <c r="K726" s="3">
        <f t="shared" ref="K726" si="2013">J726*C726</f>
        <v>-5500</v>
      </c>
    </row>
    <row r="727" spans="1:11" ht="15.75">
      <c r="A727" s="14">
        <v>43570</v>
      </c>
      <c r="B727" s="11" t="s">
        <v>60</v>
      </c>
      <c r="C727" s="11">
        <v>1300</v>
      </c>
      <c r="D727" s="11" t="s">
        <v>12</v>
      </c>
      <c r="E727" s="21">
        <v>417.5</v>
      </c>
      <c r="F727" s="21">
        <v>417.5</v>
      </c>
      <c r="G727" s="21">
        <v>0</v>
      </c>
      <c r="H727" s="2">
        <f t="shared" ref="H727:H728" si="2014">(IF(D727="SELL",E727-F727,IF(D727="BUY",F727-E727)))*C727</f>
        <v>0</v>
      </c>
      <c r="I727" s="2">
        <v>0</v>
      </c>
      <c r="J727" s="2">
        <f t="shared" ref="J727:J728" si="2015">(I727+H727)/C727</f>
        <v>0</v>
      </c>
      <c r="K727" s="3">
        <f t="shared" ref="K727:K728" si="2016">J727*C727</f>
        <v>0</v>
      </c>
    </row>
    <row r="728" spans="1:11" ht="15.75">
      <c r="A728" s="14">
        <v>43570</v>
      </c>
      <c r="B728" s="11" t="s">
        <v>19</v>
      </c>
      <c r="C728" s="11">
        <v>2750</v>
      </c>
      <c r="D728" s="11" t="s">
        <v>12</v>
      </c>
      <c r="E728" s="21">
        <v>397.25</v>
      </c>
      <c r="F728" s="21">
        <v>394</v>
      </c>
      <c r="G728" s="21">
        <v>0</v>
      </c>
      <c r="H728" s="2">
        <f t="shared" si="2014"/>
        <v>-8937.5</v>
      </c>
      <c r="I728" s="2">
        <v>0</v>
      </c>
      <c r="J728" s="2">
        <f t="shared" si="2015"/>
        <v>-3.25</v>
      </c>
      <c r="K728" s="3">
        <f t="shared" si="2016"/>
        <v>-8937.5</v>
      </c>
    </row>
    <row r="729" spans="1:11" ht="15.75">
      <c r="A729" s="14">
        <v>43567</v>
      </c>
      <c r="B729" s="11" t="s">
        <v>68</v>
      </c>
      <c r="C729" s="11">
        <v>6000</v>
      </c>
      <c r="D729" s="11" t="s">
        <v>12</v>
      </c>
      <c r="E729" s="21">
        <v>154.5</v>
      </c>
      <c r="F729" s="21">
        <v>155.5</v>
      </c>
      <c r="G729" s="21">
        <v>0</v>
      </c>
      <c r="H729" s="2">
        <f t="shared" ref="H729" si="2017">(IF(D729="SELL",E729-F729,IF(D729="BUY",F729-E729)))*C729</f>
        <v>6000</v>
      </c>
      <c r="I729" s="2">
        <v>0</v>
      </c>
      <c r="J729" s="2">
        <f t="shared" ref="J729" si="2018">(I729+H729)/C729</f>
        <v>1</v>
      </c>
      <c r="K729" s="3">
        <f t="shared" ref="K729" si="2019">J729*C729</f>
        <v>6000</v>
      </c>
    </row>
    <row r="730" spans="1:11" ht="15.75">
      <c r="A730" s="14">
        <v>43565</v>
      </c>
      <c r="B730" s="11" t="s">
        <v>208</v>
      </c>
      <c r="C730" s="11">
        <v>1250</v>
      </c>
      <c r="D730" s="11" t="s">
        <v>12</v>
      </c>
      <c r="E730" s="21">
        <v>551</v>
      </c>
      <c r="F730" s="21">
        <v>555</v>
      </c>
      <c r="G730" s="21">
        <v>0</v>
      </c>
      <c r="H730" s="2">
        <f t="shared" ref="H730" si="2020">(IF(D730="SELL",E730-F730,IF(D730="BUY",F730-E730)))*C730</f>
        <v>5000</v>
      </c>
      <c r="I730" s="2">
        <v>0</v>
      </c>
      <c r="J730" s="2">
        <f t="shared" ref="J730" si="2021">(I730+H730)/C730</f>
        <v>4</v>
      </c>
      <c r="K730" s="3">
        <f t="shared" ref="K730" si="2022">J730*C730</f>
        <v>5000</v>
      </c>
    </row>
    <row r="731" spans="1:11" ht="15.75">
      <c r="A731" s="14">
        <v>43563</v>
      </c>
      <c r="B731" s="11" t="s">
        <v>175</v>
      </c>
      <c r="C731" s="11">
        <v>3500</v>
      </c>
      <c r="D731" s="11" t="s">
        <v>13</v>
      </c>
      <c r="E731" s="21">
        <v>216</v>
      </c>
      <c r="F731" s="21">
        <v>219</v>
      </c>
      <c r="G731" s="21">
        <v>0</v>
      </c>
      <c r="H731" s="2">
        <f t="shared" ref="H731" si="2023">(IF(D731="SELL",E731-F731,IF(D731="BUY",F731-E731)))*C731</f>
        <v>-10500</v>
      </c>
      <c r="I731" s="2">
        <v>0</v>
      </c>
      <c r="J731" s="2">
        <f t="shared" ref="J731" si="2024">(I731+H731)/C731</f>
        <v>-3</v>
      </c>
      <c r="K731" s="3">
        <f t="shared" ref="K731" si="2025">J731*C731</f>
        <v>-10500</v>
      </c>
    </row>
    <row r="732" spans="1:11" ht="15.75">
      <c r="A732" s="14">
        <v>43560</v>
      </c>
      <c r="B732" s="11" t="s">
        <v>322</v>
      </c>
      <c r="C732" s="11">
        <v>4500</v>
      </c>
      <c r="D732" s="11" t="s">
        <v>12</v>
      </c>
      <c r="E732" s="21">
        <v>153.5</v>
      </c>
      <c r="F732" s="21">
        <v>0</v>
      </c>
      <c r="G732" s="21">
        <v>0</v>
      </c>
      <c r="H732" s="2">
        <v>0</v>
      </c>
      <c r="I732" s="2">
        <v>0</v>
      </c>
      <c r="J732" s="2">
        <f t="shared" ref="J732" si="2026">(I732+H732)/C732</f>
        <v>0</v>
      </c>
      <c r="K732" s="3">
        <f t="shared" ref="K732" si="2027">J732*C732</f>
        <v>0</v>
      </c>
    </row>
    <row r="733" spans="1:11" ht="15.75">
      <c r="A733" s="14">
        <v>43559</v>
      </c>
      <c r="B733" s="11" t="s">
        <v>122</v>
      </c>
      <c r="C733" s="11">
        <v>6200</v>
      </c>
      <c r="D733" s="11" t="s">
        <v>13</v>
      </c>
      <c r="E733" s="21">
        <v>119</v>
      </c>
      <c r="F733" s="21">
        <v>0</v>
      </c>
      <c r="G733" s="21">
        <v>0</v>
      </c>
      <c r="H733" s="2">
        <v>0</v>
      </c>
      <c r="I733" s="2">
        <v>0</v>
      </c>
      <c r="J733" s="2">
        <f t="shared" ref="J733" si="2028">(I733+H733)/C733</f>
        <v>0</v>
      </c>
      <c r="K733" s="3">
        <f t="shared" ref="K733" si="2029">J733*C733</f>
        <v>0</v>
      </c>
    </row>
    <row r="734" spans="1:11" ht="15.75">
      <c r="A734" s="14">
        <v>43558</v>
      </c>
      <c r="B734" s="11" t="s">
        <v>324</v>
      </c>
      <c r="C734" s="11">
        <v>12000</v>
      </c>
      <c r="D734" s="11" t="s">
        <v>12</v>
      </c>
      <c r="E734" s="21">
        <v>58</v>
      </c>
      <c r="F734" s="21">
        <v>58.5</v>
      </c>
      <c r="G734" s="21">
        <v>59</v>
      </c>
      <c r="H734" s="2">
        <f t="shared" ref="H734" si="2030">(IF(D734="SELL",E734-F734,IF(D734="BUY",F734-E734)))*C734</f>
        <v>6000</v>
      </c>
      <c r="I734" s="2">
        <f>C734*0.5</f>
        <v>6000</v>
      </c>
      <c r="J734" s="2">
        <f t="shared" ref="J734" si="2031">(I734+H734)/C734</f>
        <v>1</v>
      </c>
      <c r="K734" s="3">
        <f t="shared" ref="K734" si="2032">J734*C734</f>
        <v>12000</v>
      </c>
    </row>
    <row r="735" spans="1:11" ht="15.75">
      <c r="A735" s="14">
        <v>43557</v>
      </c>
      <c r="B735" s="11" t="s">
        <v>322</v>
      </c>
      <c r="C735" s="11">
        <v>4500</v>
      </c>
      <c r="D735" s="11" t="s">
        <v>12</v>
      </c>
      <c r="E735" s="21">
        <v>153.5</v>
      </c>
      <c r="F735" s="21">
        <v>0</v>
      </c>
      <c r="G735" s="21">
        <v>0</v>
      </c>
      <c r="H735" s="2">
        <v>0</v>
      </c>
      <c r="I735" s="2">
        <v>0</v>
      </c>
      <c r="J735" s="2">
        <f t="shared" ref="J735" si="2033">(I735+H735)/C735</f>
        <v>0</v>
      </c>
      <c r="K735" s="3">
        <f t="shared" ref="K735" si="2034">J735*C735</f>
        <v>0</v>
      </c>
    </row>
    <row r="736" spans="1:11" ht="15.75">
      <c r="A736" s="14">
        <v>43556</v>
      </c>
      <c r="B736" s="11" t="s">
        <v>122</v>
      </c>
      <c r="C736" s="11">
        <v>6200</v>
      </c>
      <c r="D736" s="11" t="s">
        <v>13</v>
      </c>
      <c r="E736" s="21">
        <v>121.5</v>
      </c>
      <c r="F736" s="21">
        <v>120.5</v>
      </c>
      <c r="G736" s="21">
        <v>0</v>
      </c>
      <c r="H736" s="2">
        <f t="shared" ref="H736" si="2035">(IF(D736="SELL",E736-F736,IF(D736="BUY",F736-E736)))*C736</f>
        <v>6200</v>
      </c>
      <c r="I736" s="2">
        <v>0</v>
      </c>
      <c r="J736" s="2">
        <f t="shared" ref="J736" si="2036">(I736+H736)/C736</f>
        <v>1</v>
      </c>
      <c r="K736" s="3">
        <f t="shared" ref="K736" si="2037">J736*C736</f>
        <v>6200</v>
      </c>
    </row>
    <row r="737" spans="1:11" ht="15.75">
      <c r="A737" s="14">
        <v>43553</v>
      </c>
      <c r="B737" s="11" t="s">
        <v>322</v>
      </c>
      <c r="C737" s="11">
        <v>4500</v>
      </c>
      <c r="D737" s="11" t="s">
        <v>13</v>
      </c>
      <c r="E737" s="21">
        <v>153.5</v>
      </c>
      <c r="F737" s="21">
        <v>152</v>
      </c>
      <c r="G737" s="21">
        <v>0</v>
      </c>
      <c r="H737" s="2">
        <f t="shared" ref="H737" si="2038">(IF(D737="SELL",E737-F737,IF(D737="BUY",F737-E737)))*C737</f>
        <v>6750</v>
      </c>
      <c r="I737" s="2">
        <v>0</v>
      </c>
      <c r="J737" s="2">
        <f t="shared" ref="J737" si="2039">(I737+H737)/C737</f>
        <v>1.5</v>
      </c>
      <c r="K737" s="3">
        <f t="shared" ref="K737" si="2040">J737*C737</f>
        <v>6750</v>
      </c>
    </row>
    <row r="738" spans="1:11" ht="15.75">
      <c r="A738" s="14">
        <v>43551</v>
      </c>
      <c r="B738" s="11" t="s">
        <v>68</v>
      </c>
      <c r="C738" s="11">
        <v>6000</v>
      </c>
      <c r="D738" s="11" t="s">
        <v>12</v>
      </c>
      <c r="E738" s="21">
        <v>149</v>
      </c>
      <c r="F738" s="21">
        <v>150</v>
      </c>
      <c r="G738" s="21">
        <v>151.5</v>
      </c>
      <c r="H738" s="2">
        <f t="shared" ref="H738" si="2041">(IF(D738="SELL",E738-F738,IF(D738="BUY",F738-E738)))*C738</f>
        <v>6000</v>
      </c>
      <c r="I738" s="2">
        <f>C738*1.5</f>
        <v>9000</v>
      </c>
      <c r="J738" s="2">
        <f t="shared" ref="J738" si="2042">(I738+H738)/C738</f>
        <v>2.5</v>
      </c>
      <c r="K738" s="3">
        <f t="shared" ref="K738" si="2043">J738*C738</f>
        <v>15000</v>
      </c>
    </row>
    <row r="739" spans="1:11" ht="15.75">
      <c r="A739" s="14">
        <v>43550</v>
      </c>
      <c r="B739" s="11" t="s">
        <v>31</v>
      </c>
      <c r="C739" s="11">
        <v>2600</v>
      </c>
      <c r="D739" s="11" t="s">
        <v>12</v>
      </c>
      <c r="E739" s="21">
        <v>202</v>
      </c>
      <c r="F739" s="21">
        <v>205</v>
      </c>
      <c r="G739" s="21">
        <v>0</v>
      </c>
      <c r="H739" s="2">
        <f t="shared" ref="H739:H740" si="2044">(IF(D739="SELL",E739-F739,IF(D739="BUY",F739-E739)))*C739</f>
        <v>7800</v>
      </c>
      <c r="I739" s="2">
        <v>0</v>
      </c>
      <c r="J739" s="2">
        <f t="shared" ref="J739:J740" si="2045">(I739+H739)/C739</f>
        <v>3</v>
      </c>
      <c r="K739" s="3">
        <f t="shared" ref="K739:K740" si="2046">J739*C739</f>
        <v>7800</v>
      </c>
    </row>
    <row r="740" spans="1:11" ht="15.75">
      <c r="A740" s="14">
        <v>43550</v>
      </c>
      <c r="B740" s="11" t="s">
        <v>320</v>
      </c>
      <c r="C740" s="11">
        <v>700</v>
      </c>
      <c r="D740" s="11" t="s">
        <v>12</v>
      </c>
      <c r="E740" s="21">
        <v>986</v>
      </c>
      <c r="F740" s="21">
        <v>975</v>
      </c>
      <c r="G740" s="21">
        <v>0</v>
      </c>
      <c r="H740" s="2">
        <f t="shared" si="2044"/>
        <v>-7700</v>
      </c>
      <c r="I740" s="2">
        <v>0</v>
      </c>
      <c r="J740" s="2">
        <f t="shared" si="2045"/>
        <v>-11</v>
      </c>
      <c r="K740" s="3">
        <f t="shared" si="2046"/>
        <v>-7700</v>
      </c>
    </row>
    <row r="741" spans="1:11" ht="15.75">
      <c r="A741" s="14">
        <v>43544</v>
      </c>
      <c r="B741" s="11" t="s">
        <v>60</v>
      </c>
      <c r="C741" s="11">
        <v>1300</v>
      </c>
      <c r="D741" s="11" t="s">
        <v>13</v>
      </c>
      <c r="E741" s="21">
        <v>452</v>
      </c>
      <c r="F741" s="21">
        <v>447.6</v>
      </c>
      <c r="G741" s="21">
        <v>0</v>
      </c>
      <c r="H741" s="2">
        <f t="shared" ref="H741" si="2047">(IF(D741="SELL",E741-F741,IF(D741="BUY",F741-E741)))*C741</f>
        <v>5719.9999999999709</v>
      </c>
      <c r="I741" s="2">
        <v>0</v>
      </c>
      <c r="J741" s="2">
        <f t="shared" ref="J741" si="2048">(I741+H741)/C741</f>
        <v>4.3999999999999773</v>
      </c>
      <c r="K741" s="3">
        <f t="shared" ref="K741" si="2049">J741*C741</f>
        <v>5719.9999999999709</v>
      </c>
    </row>
    <row r="742" spans="1:11" ht="15.75">
      <c r="A742" s="14">
        <v>43543</v>
      </c>
      <c r="B742" s="11" t="s">
        <v>313</v>
      </c>
      <c r="C742" s="11">
        <v>8000</v>
      </c>
      <c r="D742" s="11" t="s">
        <v>12</v>
      </c>
      <c r="E742" s="21">
        <v>107.2</v>
      </c>
      <c r="F742" s="21">
        <v>108</v>
      </c>
      <c r="G742" s="21">
        <v>109</v>
      </c>
      <c r="H742" s="2">
        <f t="shared" ref="H742" si="2050">(IF(D742="SELL",E742-F742,IF(D742="BUY",F742-E742)))*C742</f>
        <v>6399.9999999999773</v>
      </c>
      <c r="I742" s="2">
        <f>C742*1</f>
        <v>8000</v>
      </c>
      <c r="J742" s="2">
        <f t="shared" ref="J742" si="2051">(I742+H742)/C742</f>
        <v>1.7999999999999974</v>
      </c>
      <c r="K742" s="3">
        <f t="shared" ref="K742" si="2052">J742*C742</f>
        <v>14399.999999999978</v>
      </c>
    </row>
    <row r="743" spans="1:11" ht="15.75">
      <c r="A743" s="14">
        <v>43542</v>
      </c>
      <c r="B743" s="11" t="s">
        <v>26</v>
      </c>
      <c r="C743" s="11">
        <v>75</v>
      </c>
      <c r="D743" s="11" t="s">
        <v>13</v>
      </c>
      <c r="E743" s="21">
        <v>6880</v>
      </c>
      <c r="F743" s="21">
        <v>6810</v>
      </c>
      <c r="G743" s="21">
        <v>0</v>
      </c>
      <c r="H743" s="2">
        <f t="shared" ref="H743" si="2053">(IF(D743="SELL",E743-F743,IF(D743="BUY",F743-E743)))*C743</f>
        <v>5250</v>
      </c>
      <c r="I743" s="2">
        <v>0</v>
      </c>
      <c r="J743" s="2">
        <f t="shared" ref="J743" si="2054">(I743+H743)/C743</f>
        <v>70</v>
      </c>
      <c r="K743" s="3">
        <f t="shared" ref="K743" si="2055">J743*C743</f>
        <v>5250</v>
      </c>
    </row>
    <row r="744" spans="1:11" ht="15.75">
      <c r="A744" s="14">
        <v>43539</v>
      </c>
      <c r="B744" s="11" t="s">
        <v>68</v>
      </c>
      <c r="C744" s="11">
        <v>6000</v>
      </c>
      <c r="D744" s="11" t="s">
        <v>12</v>
      </c>
      <c r="E744" s="21">
        <v>141</v>
      </c>
      <c r="F744" s="21">
        <v>143</v>
      </c>
      <c r="G744" s="21">
        <v>145</v>
      </c>
      <c r="H744" s="2">
        <f t="shared" ref="H744" si="2056">(IF(D744="SELL",E744-F744,IF(D744="BUY",F744-E744)))*C744</f>
        <v>12000</v>
      </c>
      <c r="I744" s="2">
        <f>C744*2</f>
        <v>12000</v>
      </c>
      <c r="J744" s="2">
        <f t="shared" ref="J744" si="2057">(I744+H744)/C744</f>
        <v>4</v>
      </c>
      <c r="K744" s="3">
        <f t="shared" ref="K744" si="2058">J744*C744</f>
        <v>24000</v>
      </c>
    </row>
    <row r="745" spans="1:11" ht="15.75">
      <c r="A745" s="14">
        <v>43538</v>
      </c>
      <c r="B745" s="11" t="s">
        <v>313</v>
      </c>
      <c r="C745" s="11">
        <v>8000</v>
      </c>
      <c r="D745" s="11" t="s">
        <v>13</v>
      </c>
      <c r="E745" s="21">
        <v>106.5</v>
      </c>
      <c r="F745" s="21">
        <v>105.45</v>
      </c>
      <c r="G745" s="21">
        <v>0</v>
      </c>
      <c r="H745" s="2">
        <f t="shared" ref="H745" si="2059">(IF(D745="SELL",E745-F745,IF(D745="BUY",F745-E745)))*C745</f>
        <v>8399.9999999999782</v>
      </c>
      <c r="I745" s="2">
        <v>0</v>
      </c>
      <c r="J745" s="2">
        <f t="shared" ref="J745" si="2060">(I745+H745)/C745</f>
        <v>1.0499999999999974</v>
      </c>
      <c r="K745" s="3">
        <f t="shared" ref="K745" si="2061">J745*C745</f>
        <v>8399.9999999999782</v>
      </c>
    </row>
    <row r="746" spans="1:11" ht="15.75">
      <c r="A746" s="14">
        <v>43537</v>
      </c>
      <c r="B746" s="11" t="s">
        <v>217</v>
      </c>
      <c r="C746" s="11">
        <v>1000</v>
      </c>
      <c r="D746" s="11" t="s">
        <v>13</v>
      </c>
      <c r="E746" s="21">
        <v>774</v>
      </c>
      <c r="F746" s="21">
        <v>769</v>
      </c>
      <c r="G746" s="21">
        <v>0</v>
      </c>
      <c r="H746" s="2">
        <f t="shared" ref="H746" si="2062">(IF(D746="SELL",E746-F746,IF(D746="BUY",F746-E746)))*C746</f>
        <v>5000</v>
      </c>
      <c r="I746" s="2">
        <v>0</v>
      </c>
      <c r="J746" s="2">
        <f t="shared" ref="J746" si="2063">(I746+H746)/C746</f>
        <v>5</v>
      </c>
      <c r="K746" s="3">
        <f t="shared" ref="K746" si="2064">J746*C746</f>
        <v>5000</v>
      </c>
    </row>
    <row r="747" spans="1:11" ht="15.75">
      <c r="A747" s="14">
        <v>43536</v>
      </c>
      <c r="B747" s="11" t="s">
        <v>322</v>
      </c>
      <c r="C747" s="11">
        <v>4500</v>
      </c>
      <c r="D747" s="11" t="s">
        <v>12</v>
      </c>
      <c r="E747" s="21">
        <v>147.5</v>
      </c>
      <c r="F747" s="21">
        <v>149</v>
      </c>
      <c r="G747" s="21">
        <v>0</v>
      </c>
      <c r="H747" s="2">
        <f t="shared" ref="H747" si="2065">(IF(D747="SELL",E747-F747,IF(D747="BUY",F747-E747)))*C747</f>
        <v>6750</v>
      </c>
      <c r="I747" s="2">
        <v>0</v>
      </c>
      <c r="J747" s="2">
        <f t="shared" ref="J747" si="2066">(I747+H747)/C747</f>
        <v>1.5</v>
      </c>
      <c r="K747" s="3">
        <f t="shared" ref="K747" si="2067">J747*C747</f>
        <v>6750</v>
      </c>
    </row>
    <row r="748" spans="1:11" ht="15.75">
      <c r="A748" s="14">
        <v>43535</v>
      </c>
      <c r="B748" s="11" t="s">
        <v>327</v>
      </c>
      <c r="C748" s="11">
        <v>500</v>
      </c>
      <c r="D748" s="11" t="s">
        <v>12</v>
      </c>
      <c r="E748" s="21">
        <v>1290</v>
      </c>
      <c r="F748" s="21">
        <v>1300</v>
      </c>
      <c r="G748" s="21">
        <v>1310</v>
      </c>
      <c r="H748" s="2">
        <f t="shared" ref="H748:H750" si="2068">(IF(D748="SELL",E748-F748,IF(D748="BUY",F748-E748)))*C748</f>
        <v>5000</v>
      </c>
      <c r="I748" s="2">
        <f>C748*10</f>
        <v>5000</v>
      </c>
      <c r="J748" s="2">
        <f t="shared" ref="J748:J750" si="2069">(I748+H748)/C748</f>
        <v>20</v>
      </c>
      <c r="K748" s="3">
        <f t="shared" ref="K748:K750" si="2070">J748*C748</f>
        <v>10000</v>
      </c>
    </row>
    <row r="749" spans="1:11" ht="15.75">
      <c r="A749" s="14">
        <v>43535</v>
      </c>
      <c r="B749" s="11" t="s">
        <v>23</v>
      </c>
      <c r="C749" s="11">
        <v>1061</v>
      </c>
      <c r="D749" s="11" t="s">
        <v>12</v>
      </c>
      <c r="E749" s="21">
        <v>516.5</v>
      </c>
      <c r="F749" s="21">
        <v>520</v>
      </c>
      <c r="G749" s="21">
        <v>0</v>
      </c>
      <c r="H749" s="2">
        <f t="shared" si="2068"/>
        <v>3713.5</v>
      </c>
      <c r="I749" s="2">
        <v>0</v>
      </c>
      <c r="J749" s="2">
        <f t="shared" si="2069"/>
        <v>3.5</v>
      </c>
      <c r="K749" s="3">
        <f t="shared" si="2070"/>
        <v>3713.5</v>
      </c>
    </row>
    <row r="750" spans="1:11" ht="15.75">
      <c r="A750" s="14">
        <v>43535</v>
      </c>
      <c r="B750" s="11" t="s">
        <v>101</v>
      </c>
      <c r="C750" s="11">
        <v>200</v>
      </c>
      <c r="D750" s="11" t="s">
        <v>12</v>
      </c>
      <c r="E750" s="21">
        <v>3120</v>
      </c>
      <c r="F750" s="21">
        <v>3150</v>
      </c>
      <c r="G750" s="21">
        <v>0</v>
      </c>
      <c r="H750" s="2">
        <f t="shared" si="2068"/>
        <v>6000</v>
      </c>
      <c r="I750" s="2">
        <v>0</v>
      </c>
      <c r="J750" s="2">
        <f t="shared" si="2069"/>
        <v>30</v>
      </c>
      <c r="K750" s="3">
        <f t="shared" si="2070"/>
        <v>6000</v>
      </c>
    </row>
    <row r="751" spans="1:11" ht="15.75">
      <c r="A751" s="14">
        <v>43532</v>
      </c>
      <c r="B751" s="11" t="s">
        <v>122</v>
      </c>
      <c r="C751" s="11">
        <v>6200</v>
      </c>
      <c r="D751" s="11" t="s">
        <v>13</v>
      </c>
      <c r="E751" s="21">
        <v>109</v>
      </c>
      <c r="F751" s="21">
        <v>109.5</v>
      </c>
      <c r="G751" s="21">
        <v>0</v>
      </c>
      <c r="H751" s="2">
        <f t="shared" ref="H751" si="2071">(IF(D751="SELL",E751-F751,IF(D751="BUY",F751-E751)))*C751</f>
        <v>-3100</v>
      </c>
      <c r="I751" s="2">
        <v>0</v>
      </c>
      <c r="J751" s="2">
        <f t="shared" ref="J751" si="2072">(I751+H751)/C751</f>
        <v>-0.5</v>
      </c>
      <c r="K751" s="3">
        <f t="shared" ref="K751" si="2073">J751*C751</f>
        <v>-3100</v>
      </c>
    </row>
    <row r="752" spans="1:11" ht="15.75">
      <c r="A752" s="14">
        <v>43529</v>
      </c>
      <c r="B752" s="11" t="s">
        <v>38</v>
      </c>
      <c r="C752" s="11">
        <v>2750</v>
      </c>
      <c r="D752" s="11" t="s">
        <v>12</v>
      </c>
      <c r="E752" s="21">
        <v>298</v>
      </c>
      <c r="F752" s="21">
        <v>300</v>
      </c>
      <c r="G752" s="21">
        <v>0</v>
      </c>
      <c r="H752" s="2">
        <f t="shared" ref="H752" si="2074">(IF(D752="SELL",E752-F752,IF(D752="BUY",F752-E752)))*C752</f>
        <v>5500</v>
      </c>
      <c r="I752" s="2">
        <v>0</v>
      </c>
      <c r="J752" s="2">
        <f t="shared" ref="J752" si="2075">(I752+H752)/C752</f>
        <v>2</v>
      </c>
      <c r="K752" s="3">
        <f t="shared" ref="K752" si="2076">J752*C752</f>
        <v>5500</v>
      </c>
    </row>
    <row r="753" spans="1:11" ht="15.75">
      <c r="A753" s="14">
        <v>43523</v>
      </c>
      <c r="B753" s="11" t="s">
        <v>137</v>
      </c>
      <c r="C753" s="11">
        <v>1800</v>
      </c>
      <c r="D753" s="11" t="s">
        <v>13</v>
      </c>
      <c r="E753" s="21">
        <v>224</v>
      </c>
      <c r="F753" s="21">
        <v>221</v>
      </c>
      <c r="G753" s="21">
        <v>0</v>
      </c>
      <c r="H753" s="2">
        <f t="shared" ref="H753:H754" si="2077">(IF(D753="SELL",E753-F753,IF(D753="BUY",F753-E753)))*C753</f>
        <v>5400</v>
      </c>
      <c r="I753" s="2">
        <v>0</v>
      </c>
      <c r="J753" s="2">
        <f t="shared" ref="J753:J754" si="2078">(I753+H753)/C753</f>
        <v>3</v>
      </c>
      <c r="K753" s="3">
        <f t="shared" ref="K753:K754" si="2079">J753*C753</f>
        <v>5400</v>
      </c>
    </row>
    <row r="754" spans="1:11" ht="15.75">
      <c r="A754" s="14">
        <v>43523</v>
      </c>
      <c r="B754" s="11" t="s">
        <v>122</v>
      </c>
      <c r="C754" s="11">
        <v>6200</v>
      </c>
      <c r="D754" s="11" t="s">
        <v>12</v>
      </c>
      <c r="E754" s="21">
        <v>113</v>
      </c>
      <c r="F754" s="21">
        <v>112.1</v>
      </c>
      <c r="G754" s="21">
        <v>0</v>
      </c>
      <c r="H754" s="2">
        <f t="shared" si="2077"/>
        <v>-5580.0000000000355</v>
      </c>
      <c r="I754" s="2">
        <v>0</v>
      </c>
      <c r="J754" s="2">
        <f t="shared" si="2078"/>
        <v>-0.90000000000000568</v>
      </c>
      <c r="K754" s="3">
        <f t="shared" si="2079"/>
        <v>-5580.0000000000355</v>
      </c>
    </row>
    <row r="755" spans="1:11" ht="15.75">
      <c r="A755" s="14">
        <v>43523</v>
      </c>
      <c r="B755" s="11" t="s">
        <v>60</v>
      </c>
      <c r="C755" s="11">
        <v>1300</v>
      </c>
      <c r="D755" s="11" t="s">
        <v>13</v>
      </c>
      <c r="E755" s="21">
        <v>467</v>
      </c>
      <c r="F755" s="21">
        <v>474</v>
      </c>
      <c r="G755" s="21">
        <v>0</v>
      </c>
      <c r="H755" s="2">
        <f t="shared" ref="H755" si="2080">(IF(D755="SELL",E755-F755,IF(D755="BUY",F755-E755)))*C755</f>
        <v>-9100</v>
      </c>
      <c r="I755" s="2">
        <v>0</v>
      </c>
      <c r="J755" s="2">
        <f t="shared" ref="J755" si="2081">(I755+H755)/C755</f>
        <v>-7</v>
      </c>
      <c r="K755" s="3">
        <f t="shared" ref="K755" si="2082">J755*C755</f>
        <v>-9100</v>
      </c>
    </row>
    <row r="756" spans="1:11" ht="15.75">
      <c r="A756" s="14">
        <v>43522</v>
      </c>
      <c r="B756" s="11" t="s">
        <v>79</v>
      </c>
      <c r="C756" s="11">
        <v>3200</v>
      </c>
      <c r="D756" s="11" t="s">
        <v>13</v>
      </c>
      <c r="E756" s="21">
        <v>129</v>
      </c>
      <c r="F756" s="21">
        <v>127</v>
      </c>
      <c r="G756" s="21">
        <v>0</v>
      </c>
      <c r="H756" s="2">
        <f t="shared" ref="H756" si="2083">(IF(D756="SELL",E756-F756,IF(D756="BUY",F756-E756)))*C756</f>
        <v>6400</v>
      </c>
      <c r="I756" s="2">
        <v>0</v>
      </c>
      <c r="J756" s="2">
        <f t="shared" ref="J756" si="2084">(I756+H756)/C756</f>
        <v>2</v>
      </c>
      <c r="K756" s="3">
        <f t="shared" ref="K756" si="2085">J756*C756</f>
        <v>6400</v>
      </c>
    </row>
    <row r="757" spans="1:11" ht="15.75">
      <c r="A757" s="14">
        <v>43518</v>
      </c>
      <c r="B757" s="11" t="s">
        <v>79</v>
      </c>
      <c r="C757" s="11">
        <v>3200</v>
      </c>
      <c r="D757" s="11" t="s">
        <v>12</v>
      </c>
      <c r="E757" s="21">
        <v>125</v>
      </c>
      <c r="F757" s="21">
        <v>127</v>
      </c>
      <c r="G757" s="21">
        <v>130</v>
      </c>
      <c r="H757" s="2">
        <f t="shared" ref="H757" si="2086">(IF(D757="SELL",E757-F757,IF(D757="BUY",F757-E757)))*C757</f>
        <v>6400</v>
      </c>
      <c r="I757" s="2">
        <f>C757*2</f>
        <v>6400</v>
      </c>
      <c r="J757" s="2">
        <f t="shared" ref="J757" si="2087">(I757+H757)/C757</f>
        <v>4</v>
      </c>
      <c r="K757" s="3">
        <f t="shared" ref="K757" si="2088">J757*C757</f>
        <v>12800</v>
      </c>
    </row>
    <row r="758" spans="1:11" ht="15.75">
      <c r="A758" s="14">
        <v>43517</v>
      </c>
      <c r="B758" s="11" t="s">
        <v>122</v>
      </c>
      <c r="C758" s="11">
        <v>6200</v>
      </c>
      <c r="D758" s="11" t="s">
        <v>12</v>
      </c>
      <c r="E758" s="21">
        <v>108</v>
      </c>
      <c r="F758" s="21">
        <v>0</v>
      </c>
      <c r="G758" s="21">
        <v>0</v>
      </c>
      <c r="H758" s="2">
        <v>0</v>
      </c>
      <c r="I758" s="2">
        <v>0</v>
      </c>
      <c r="J758" s="2">
        <f t="shared" ref="J758" si="2089">(I758+H758)/C758</f>
        <v>0</v>
      </c>
      <c r="K758" s="3">
        <f t="shared" ref="K758" si="2090">J758*C758</f>
        <v>0</v>
      </c>
    </row>
    <row r="759" spans="1:11" ht="15.75">
      <c r="A759" s="14">
        <v>43516</v>
      </c>
      <c r="B759" s="11" t="s">
        <v>68</v>
      </c>
      <c r="C759" s="11">
        <v>6000</v>
      </c>
      <c r="D759" s="11" t="s">
        <v>12</v>
      </c>
      <c r="E759" s="21">
        <v>126</v>
      </c>
      <c r="F759" s="21">
        <v>127</v>
      </c>
      <c r="G759" s="21">
        <v>128</v>
      </c>
      <c r="H759" s="2">
        <f t="shared" ref="H759" si="2091">(IF(D759="SELL",E759-F759,IF(D759="BUY",F759-E759)))*C759</f>
        <v>6000</v>
      </c>
      <c r="I759" s="2">
        <f>C759*1</f>
        <v>6000</v>
      </c>
      <c r="J759" s="2">
        <f t="shared" ref="J759" si="2092">(I759+H759)/C759</f>
        <v>2</v>
      </c>
      <c r="K759" s="3">
        <f t="shared" ref="K759" si="2093">J759*C759</f>
        <v>12000</v>
      </c>
    </row>
    <row r="760" spans="1:11" ht="15.75">
      <c r="A760" s="14">
        <v>43515</v>
      </c>
      <c r="B760" s="11" t="s">
        <v>31</v>
      </c>
      <c r="C760" s="11">
        <v>2600</v>
      </c>
      <c r="D760" s="11" t="s">
        <v>12</v>
      </c>
      <c r="E760" s="21">
        <v>162</v>
      </c>
      <c r="F760" s="21">
        <v>164</v>
      </c>
      <c r="G760" s="21">
        <v>166</v>
      </c>
      <c r="H760" s="2">
        <f t="shared" ref="H760" si="2094">(IF(D760="SELL",E760-F760,IF(D760="BUY",F760-E760)))*C760</f>
        <v>5200</v>
      </c>
      <c r="I760" s="2">
        <f>C760*2</f>
        <v>5200</v>
      </c>
      <c r="J760" s="2">
        <f t="shared" ref="J760" si="2095">(I760+H760)/C760</f>
        <v>4</v>
      </c>
      <c r="K760" s="3">
        <f t="shared" ref="K760" si="2096">J760*C760</f>
        <v>10400</v>
      </c>
    </row>
    <row r="761" spans="1:11" ht="15.75">
      <c r="A761" s="14">
        <v>43514</v>
      </c>
      <c r="B761" s="11" t="s">
        <v>38</v>
      </c>
      <c r="C761" s="11">
        <v>2750</v>
      </c>
      <c r="D761" s="11" t="s">
        <v>12</v>
      </c>
      <c r="E761" s="21">
        <v>281</v>
      </c>
      <c r="F761" s="21">
        <v>284</v>
      </c>
      <c r="G761" s="21">
        <v>0</v>
      </c>
      <c r="H761" s="2">
        <f t="shared" ref="H761:H762" si="2097">(IF(D761="SELL",E761-F761,IF(D761="BUY",F761-E761)))*C761</f>
        <v>8250</v>
      </c>
      <c r="I761" s="2">
        <v>0</v>
      </c>
      <c r="J761" s="2">
        <f t="shared" ref="J761:J762" si="2098">(I761+H761)/C761</f>
        <v>3</v>
      </c>
      <c r="K761" s="3">
        <f t="shared" ref="K761:K762" si="2099">J761*C761</f>
        <v>8250</v>
      </c>
    </row>
    <row r="762" spans="1:11" ht="15.75">
      <c r="A762" s="14">
        <v>43514</v>
      </c>
      <c r="B762" s="11" t="s">
        <v>68</v>
      </c>
      <c r="C762" s="11">
        <v>6000</v>
      </c>
      <c r="D762" s="11" t="s">
        <v>12</v>
      </c>
      <c r="E762" s="21">
        <v>122</v>
      </c>
      <c r="F762" s="21">
        <v>120</v>
      </c>
      <c r="G762" s="21">
        <v>0</v>
      </c>
      <c r="H762" s="2">
        <f t="shared" si="2097"/>
        <v>-12000</v>
      </c>
      <c r="I762" s="2">
        <v>0</v>
      </c>
      <c r="J762" s="2">
        <f t="shared" si="2098"/>
        <v>-2</v>
      </c>
      <c r="K762" s="3">
        <f t="shared" si="2099"/>
        <v>-12000</v>
      </c>
    </row>
    <row r="763" spans="1:11" ht="15.75">
      <c r="A763" s="14">
        <v>43511</v>
      </c>
      <c r="B763" s="11" t="s">
        <v>15</v>
      </c>
      <c r="C763" s="11">
        <v>1000</v>
      </c>
      <c r="D763" s="11" t="s">
        <v>13</v>
      </c>
      <c r="E763" s="21">
        <v>566</v>
      </c>
      <c r="F763" s="21">
        <v>562</v>
      </c>
      <c r="G763" s="21">
        <v>556</v>
      </c>
      <c r="H763" s="2">
        <f t="shared" ref="H763:H765" si="2100">(IF(D763="SELL",E763-F763,IF(D763="BUY",F763-E763)))*C763</f>
        <v>4000</v>
      </c>
      <c r="I763" s="2">
        <f>C763*6</f>
        <v>6000</v>
      </c>
      <c r="J763" s="2">
        <f t="shared" ref="J763:J766" si="2101">(I763+H763)/C763</f>
        <v>10</v>
      </c>
      <c r="K763" s="3">
        <f t="shared" ref="K763:K766" si="2102">J763*C763</f>
        <v>10000</v>
      </c>
    </row>
    <row r="764" spans="1:11" ht="15.75">
      <c r="A764" s="14">
        <v>43511</v>
      </c>
      <c r="B764" s="11" t="s">
        <v>175</v>
      </c>
      <c r="C764" s="11">
        <v>3500</v>
      </c>
      <c r="D764" s="11" t="s">
        <v>13</v>
      </c>
      <c r="E764" s="21">
        <v>185.5</v>
      </c>
      <c r="F764" s="21">
        <v>184</v>
      </c>
      <c r="G764" s="21">
        <v>0</v>
      </c>
      <c r="H764" s="2">
        <f t="shared" si="2100"/>
        <v>5250</v>
      </c>
      <c r="I764" s="2">
        <v>0</v>
      </c>
      <c r="J764" s="2">
        <f t="shared" si="2101"/>
        <v>1.5</v>
      </c>
      <c r="K764" s="3">
        <f t="shared" si="2102"/>
        <v>5250</v>
      </c>
    </row>
    <row r="765" spans="1:11" ht="15.75">
      <c r="A765" s="14">
        <v>43510</v>
      </c>
      <c r="B765" s="11" t="s">
        <v>325</v>
      </c>
      <c r="C765" s="11">
        <v>20000</v>
      </c>
      <c r="D765" s="11" t="s">
        <v>12</v>
      </c>
      <c r="E765" s="21">
        <v>36</v>
      </c>
      <c r="F765" s="21">
        <v>36.5</v>
      </c>
      <c r="G765" s="21">
        <v>37</v>
      </c>
      <c r="H765" s="2">
        <f t="shared" si="2100"/>
        <v>10000</v>
      </c>
      <c r="I765" s="2">
        <f>C765*0.5</f>
        <v>10000</v>
      </c>
      <c r="J765" s="2">
        <f t="shared" si="2101"/>
        <v>1</v>
      </c>
      <c r="K765" s="3">
        <f t="shared" si="2102"/>
        <v>20000</v>
      </c>
    </row>
    <row r="766" spans="1:11" ht="15.75">
      <c r="A766" s="14">
        <v>43510</v>
      </c>
      <c r="B766" s="11" t="s">
        <v>326</v>
      </c>
      <c r="C766" s="11">
        <v>1700</v>
      </c>
      <c r="D766" s="11" t="s">
        <v>13</v>
      </c>
      <c r="E766" s="21">
        <v>301</v>
      </c>
      <c r="F766" s="21">
        <v>0</v>
      </c>
      <c r="G766" s="21">
        <v>0</v>
      </c>
      <c r="H766" s="2">
        <v>0</v>
      </c>
      <c r="I766" s="2">
        <v>0</v>
      </c>
      <c r="J766" s="2">
        <f t="shared" si="2101"/>
        <v>0</v>
      </c>
      <c r="K766" s="3">
        <f t="shared" si="2102"/>
        <v>0</v>
      </c>
    </row>
    <row r="767" spans="1:11" ht="15.75">
      <c r="A767" s="14">
        <v>43509</v>
      </c>
      <c r="B767" s="11" t="s">
        <v>313</v>
      </c>
      <c r="C767" s="11">
        <v>8000</v>
      </c>
      <c r="D767" s="11" t="s">
        <v>13</v>
      </c>
      <c r="E767" s="21">
        <v>85</v>
      </c>
      <c r="F767" s="21">
        <v>83</v>
      </c>
      <c r="G767" s="21">
        <v>0</v>
      </c>
      <c r="H767" s="2">
        <f t="shared" ref="H767" si="2103">(IF(D767="SELL",E767-F767,IF(D767="BUY",F767-E767)))*C767</f>
        <v>16000</v>
      </c>
      <c r="I767" s="2">
        <v>0</v>
      </c>
      <c r="J767" s="2">
        <f t="shared" ref="J767" si="2104">(I767+H767)/C767</f>
        <v>2</v>
      </c>
      <c r="K767" s="3">
        <f t="shared" ref="K767" si="2105">J767*C767</f>
        <v>16000</v>
      </c>
    </row>
    <row r="768" spans="1:11" ht="15.75">
      <c r="A768" s="14">
        <v>43508</v>
      </c>
      <c r="B768" s="11" t="s">
        <v>60</v>
      </c>
      <c r="C768" s="11">
        <v>1300</v>
      </c>
      <c r="D768" s="11" t="s">
        <v>12</v>
      </c>
      <c r="E768" s="21">
        <v>410</v>
      </c>
      <c r="F768" s="21">
        <v>412.5</v>
      </c>
      <c r="G768" s="21">
        <v>0</v>
      </c>
      <c r="H768" s="2">
        <f t="shared" ref="H768:H769" si="2106">(IF(D768="SELL",E768-F768,IF(D768="BUY",F768-E768)))*C768</f>
        <v>3250</v>
      </c>
      <c r="I768" s="2">
        <v>0</v>
      </c>
      <c r="J768" s="2">
        <f t="shared" ref="J768:J769" si="2107">(I768+H768)/C768</f>
        <v>2.5</v>
      </c>
      <c r="K768" s="3">
        <f t="shared" ref="K768:K769" si="2108">J768*C768</f>
        <v>3250</v>
      </c>
    </row>
    <row r="769" spans="1:11" ht="15.75">
      <c r="A769" s="14">
        <v>43508</v>
      </c>
      <c r="B769" s="11" t="s">
        <v>45</v>
      </c>
      <c r="C769" s="11">
        <v>400</v>
      </c>
      <c r="D769" s="11" t="s">
        <v>13</v>
      </c>
      <c r="E769" s="21">
        <v>1627</v>
      </c>
      <c r="F769" s="21">
        <v>1645</v>
      </c>
      <c r="G769" s="21">
        <v>0</v>
      </c>
      <c r="H769" s="2">
        <f t="shared" si="2106"/>
        <v>-7200</v>
      </c>
      <c r="I769" s="2">
        <v>0</v>
      </c>
      <c r="J769" s="2">
        <f t="shared" si="2107"/>
        <v>-18</v>
      </c>
      <c r="K769" s="3">
        <f t="shared" si="2108"/>
        <v>-7200</v>
      </c>
    </row>
    <row r="770" spans="1:11" ht="15.75">
      <c r="A770" s="14">
        <v>43507</v>
      </c>
      <c r="B770" s="11" t="s">
        <v>324</v>
      </c>
      <c r="C770" s="11">
        <v>12000</v>
      </c>
      <c r="D770" s="11" t="s">
        <v>13</v>
      </c>
      <c r="E770" s="21">
        <v>44.6</v>
      </c>
      <c r="F770" s="21">
        <v>44.05</v>
      </c>
      <c r="G770" s="21">
        <v>0</v>
      </c>
      <c r="H770" s="2">
        <f t="shared" ref="H770" si="2109">(IF(D770="SELL",E770-F770,IF(D770="BUY",F770-E770)))*C770</f>
        <v>6600.0000000000509</v>
      </c>
      <c r="I770" s="2">
        <v>0</v>
      </c>
      <c r="J770" s="2">
        <f t="shared" ref="J770" si="2110">(I770+H770)/C770</f>
        <v>0.55000000000000426</v>
      </c>
      <c r="K770" s="3">
        <f t="shared" ref="K770" si="2111">J770*C770</f>
        <v>6600.0000000000509</v>
      </c>
    </row>
    <row r="771" spans="1:11" ht="15.75">
      <c r="A771" s="14">
        <v>43504</v>
      </c>
      <c r="B771" s="11" t="s">
        <v>323</v>
      </c>
      <c r="C771" s="11">
        <v>302</v>
      </c>
      <c r="D771" s="11" t="s">
        <v>13</v>
      </c>
      <c r="E771" s="21">
        <v>2195</v>
      </c>
      <c r="F771" s="21">
        <v>2175</v>
      </c>
      <c r="G771" s="21">
        <v>0</v>
      </c>
      <c r="H771" s="2">
        <f t="shared" ref="H771:H772" si="2112">(IF(D771="SELL",E771-F771,IF(D771="BUY",F771-E771)))*C771</f>
        <v>6040</v>
      </c>
      <c r="I771" s="2">
        <v>0</v>
      </c>
      <c r="J771" s="2">
        <f t="shared" ref="J771:J772" si="2113">(I771+H771)/C771</f>
        <v>20</v>
      </c>
      <c r="K771" s="3">
        <f t="shared" ref="K771:K772" si="2114">J771*C771</f>
        <v>6040</v>
      </c>
    </row>
    <row r="772" spans="1:11" ht="15.75">
      <c r="A772" s="14">
        <v>43504</v>
      </c>
      <c r="B772" s="11" t="s">
        <v>142</v>
      </c>
      <c r="C772" s="11">
        <v>550</v>
      </c>
      <c r="D772" s="11" t="s">
        <v>12</v>
      </c>
      <c r="E772" s="21">
        <v>1205</v>
      </c>
      <c r="F772" s="21">
        <v>1192</v>
      </c>
      <c r="G772" s="21">
        <v>0</v>
      </c>
      <c r="H772" s="2">
        <f t="shared" si="2112"/>
        <v>-7150</v>
      </c>
      <c r="I772" s="2">
        <v>0</v>
      </c>
      <c r="J772" s="2">
        <f t="shared" si="2113"/>
        <v>-13</v>
      </c>
      <c r="K772" s="3">
        <f t="shared" si="2114"/>
        <v>-7150</v>
      </c>
    </row>
    <row r="773" spans="1:11" ht="15.75">
      <c r="A773" s="14">
        <v>43503</v>
      </c>
      <c r="B773" s="11" t="s">
        <v>322</v>
      </c>
      <c r="C773" s="11">
        <v>4500</v>
      </c>
      <c r="D773" s="11" t="s">
        <v>12</v>
      </c>
      <c r="E773" s="21">
        <v>131</v>
      </c>
      <c r="F773" s="21">
        <v>135</v>
      </c>
      <c r="G773" s="21">
        <v>0</v>
      </c>
      <c r="H773" s="2">
        <f t="shared" ref="H773:H774" si="2115">(IF(D773="SELL",E773-F773,IF(D773="BUY",F773-E773)))*C773</f>
        <v>18000</v>
      </c>
      <c r="I773" s="2">
        <v>0</v>
      </c>
      <c r="J773" s="2">
        <f t="shared" ref="J773:J774" si="2116">(I773+H773)/C773</f>
        <v>4</v>
      </c>
      <c r="K773" s="3">
        <f t="shared" ref="K773:K774" si="2117">J773*C773</f>
        <v>18000</v>
      </c>
    </row>
    <row r="774" spans="1:11" ht="15.75">
      <c r="A774" s="14">
        <v>43503</v>
      </c>
      <c r="B774" s="11" t="s">
        <v>17</v>
      </c>
      <c r="C774" s="11">
        <v>500</v>
      </c>
      <c r="D774" s="11" t="s">
        <v>13</v>
      </c>
      <c r="E774" s="21">
        <v>1305</v>
      </c>
      <c r="F774" s="21">
        <v>1295</v>
      </c>
      <c r="G774" s="21">
        <v>0</v>
      </c>
      <c r="H774" s="2">
        <f t="shared" si="2115"/>
        <v>5000</v>
      </c>
      <c r="I774" s="2">
        <v>0</v>
      </c>
      <c r="J774" s="2">
        <f t="shared" si="2116"/>
        <v>10</v>
      </c>
      <c r="K774" s="3">
        <f t="shared" si="2117"/>
        <v>5000</v>
      </c>
    </row>
    <row r="775" spans="1:11" ht="15.75">
      <c r="A775" s="14">
        <v>43502</v>
      </c>
      <c r="B775" s="11" t="s">
        <v>53</v>
      </c>
      <c r="C775" s="11">
        <v>500</v>
      </c>
      <c r="D775" s="11" t="s">
        <v>13</v>
      </c>
      <c r="E775" s="21">
        <v>1266</v>
      </c>
      <c r="F775" s="21">
        <v>1256</v>
      </c>
      <c r="G775" s="21">
        <v>0</v>
      </c>
      <c r="H775" s="2">
        <f t="shared" ref="H775:H776" si="2118">(IF(D775="SELL",E775-F775,IF(D775="BUY",F775-E775)))*C775</f>
        <v>5000</v>
      </c>
      <c r="I775" s="2">
        <v>0</v>
      </c>
      <c r="J775" s="2">
        <f t="shared" ref="J775:J776" si="2119">(I775+H775)/C775</f>
        <v>10</v>
      </c>
      <c r="K775" s="3">
        <f t="shared" ref="K775:K776" si="2120">J775*C775</f>
        <v>5000</v>
      </c>
    </row>
    <row r="776" spans="1:11" ht="15.75">
      <c r="A776" s="14">
        <v>43502</v>
      </c>
      <c r="B776" s="11" t="s">
        <v>321</v>
      </c>
      <c r="C776" s="11">
        <v>3000</v>
      </c>
      <c r="D776" s="11" t="s">
        <v>13</v>
      </c>
      <c r="E776" s="21">
        <v>217.5</v>
      </c>
      <c r="F776" s="21">
        <v>219</v>
      </c>
      <c r="G776" s="21">
        <v>0</v>
      </c>
      <c r="H776" s="2">
        <f t="shared" si="2118"/>
        <v>-4500</v>
      </c>
      <c r="I776" s="2">
        <v>0</v>
      </c>
      <c r="J776" s="2">
        <f t="shared" si="2119"/>
        <v>-1.5</v>
      </c>
      <c r="K776" s="3">
        <f t="shared" si="2120"/>
        <v>-4500</v>
      </c>
    </row>
    <row r="777" spans="1:11" ht="15.75">
      <c r="A777" s="14">
        <v>43501</v>
      </c>
      <c r="B777" s="11" t="s">
        <v>79</v>
      </c>
      <c r="C777" s="11">
        <v>3200</v>
      </c>
      <c r="D777" s="11" t="s">
        <v>13</v>
      </c>
      <c r="E777" s="21">
        <v>133</v>
      </c>
      <c r="F777" s="21">
        <v>129</v>
      </c>
      <c r="G777" s="21">
        <v>0</v>
      </c>
      <c r="H777" s="2">
        <f t="shared" ref="H777:H779" si="2121">(IF(D777="SELL",E777-F777,IF(D777="BUY",F777-E777)))*C777</f>
        <v>12800</v>
      </c>
      <c r="I777" s="2">
        <v>0</v>
      </c>
      <c r="J777" s="2">
        <f t="shared" ref="J777:J779" si="2122">(I777+H777)/C777</f>
        <v>4</v>
      </c>
      <c r="K777" s="3">
        <f t="shared" ref="K777:K779" si="2123">J777*C777</f>
        <v>12800</v>
      </c>
    </row>
    <row r="778" spans="1:11" ht="15.75">
      <c r="A778" s="14">
        <v>43501</v>
      </c>
      <c r="B778" s="11" t="s">
        <v>319</v>
      </c>
      <c r="C778" s="11">
        <v>600</v>
      </c>
      <c r="D778" s="11" t="s">
        <v>12</v>
      </c>
      <c r="E778" s="21">
        <v>1043</v>
      </c>
      <c r="F778" s="21">
        <v>1065</v>
      </c>
      <c r="G778" s="21">
        <v>0</v>
      </c>
      <c r="H778" s="2">
        <f t="shared" si="2121"/>
        <v>13200</v>
      </c>
      <c r="I778" s="2">
        <v>0</v>
      </c>
      <c r="J778" s="2">
        <f t="shared" si="2122"/>
        <v>22</v>
      </c>
      <c r="K778" s="3">
        <f t="shared" si="2123"/>
        <v>13200</v>
      </c>
    </row>
    <row r="779" spans="1:11" ht="15.75">
      <c r="A779" s="14">
        <v>43501</v>
      </c>
      <c r="B779" s="11" t="s">
        <v>320</v>
      </c>
      <c r="C779" s="11">
        <v>700</v>
      </c>
      <c r="D779" s="11" t="s">
        <v>13</v>
      </c>
      <c r="E779" s="21">
        <v>778</v>
      </c>
      <c r="F779" s="21">
        <v>768</v>
      </c>
      <c r="G779" s="21">
        <v>0</v>
      </c>
      <c r="H779" s="2">
        <f t="shared" si="2121"/>
        <v>7000</v>
      </c>
      <c r="I779" s="2">
        <v>0</v>
      </c>
      <c r="J779" s="2">
        <f t="shared" si="2122"/>
        <v>10</v>
      </c>
      <c r="K779" s="3">
        <f t="shared" si="2123"/>
        <v>7000</v>
      </c>
    </row>
    <row r="780" spans="1:11" ht="15.75">
      <c r="A780" s="14">
        <v>43500</v>
      </c>
      <c r="B780" s="11" t="s">
        <v>215</v>
      </c>
      <c r="C780" s="11">
        <v>1700</v>
      </c>
      <c r="D780" s="11" t="s">
        <v>13</v>
      </c>
      <c r="E780" s="21">
        <v>930</v>
      </c>
      <c r="F780" s="21">
        <v>920</v>
      </c>
      <c r="G780" s="21">
        <v>0</v>
      </c>
      <c r="H780" s="2">
        <f t="shared" ref="H780" si="2124">(IF(D780="SELL",E780-F780,IF(D780="BUY",F780-E780)))*C780</f>
        <v>17000</v>
      </c>
      <c r="I780" s="2">
        <v>0</v>
      </c>
      <c r="J780" s="2">
        <f t="shared" ref="J780" si="2125">(I780+H780)/C780</f>
        <v>10</v>
      </c>
      <c r="K780" s="3">
        <f t="shared" ref="K780" si="2126">J780*C780</f>
        <v>17000</v>
      </c>
    </row>
    <row r="781" spans="1:11" ht="15.75">
      <c r="A781" s="14">
        <v>43497</v>
      </c>
      <c r="B781" s="11" t="s">
        <v>65</v>
      </c>
      <c r="C781" s="11">
        <v>1250</v>
      </c>
      <c r="D781" s="11" t="s">
        <v>12</v>
      </c>
      <c r="E781" s="21">
        <v>421</v>
      </c>
      <c r="F781" s="21">
        <v>425</v>
      </c>
      <c r="G781" s="21">
        <v>0</v>
      </c>
      <c r="H781" s="2">
        <f t="shared" ref="H781" si="2127">(IF(D781="SELL",E781-F781,IF(D781="BUY",F781-E781)))*C781</f>
        <v>5000</v>
      </c>
      <c r="I781" s="2">
        <v>0</v>
      </c>
      <c r="J781" s="2">
        <f t="shared" ref="J781" si="2128">(I781+H781)/C781</f>
        <v>4</v>
      </c>
      <c r="K781" s="3">
        <f t="shared" ref="K781" si="2129">J781*C781</f>
        <v>5000</v>
      </c>
    </row>
    <row r="782" spans="1:11" ht="15.75">
      <c r="A782" s="14">
        <v>43496</v>
      </c>
      <c r="B782" s="11" t="s">
        <v>172</v>
      </c>
      <c r="C782" s="11">
        <v>1500</v>
      </c>
      <c r="D782" s="11" t="s">
        <v>12</v>
      </c>
      <c r="E782" s="21">
        <v>600</v>
      </c>
      <c r="F782" s="21">
        <v>603</v>
      </c>
      <c r="G782" s="21">
        <v>0</v>
      </c>
      <c r="H782" s="2">
        <f t="shared" ref="H782" si="2130">(IF(D782="SELL",E782-F782,IF(D782="BUY",F782-E782)))*C782</f>
        <v>4500</v>
      </c>
      <c r="I782" s="2">
        <v>0</v>
      </c>
      <c r="J782" s="2">
        <f t="shared" ref="J782" si="2131">(I782+H782)/C782</f>
        <v>3</v>
      </c>
      <c r="K782" s="3">
        <f t="shared" ref="K782" si="2132">J782*C782</f>
        <v>4500</v>
      </c>
    </row>
    <row r="783" spans="1:11" ht="15.75">
      <c r="A783" s="14">
        <v>43494</v>
      </c>
      <c r="B783" s="11" t="s">
        <v>45</v>
      </c>
      <c r="C783" s="11">
        <v>400</v>
      </c>
      <c r="D783" s="11" t="s">
        <v>12</v>
      </c>
      <c r="E783" s="21">
        <v>1498</v>
      </c>
      <c r="F783" s="21">
        <v>1510</v>
      </c>
      <c r="G783" s="21">
        <v>0</v>
      </c>
      <c r="H783" s="2">
        <f t="shared" ref="H783:H784" si="2133">(IF(D783="SELL",E783-F783,IF(D783="BUY",F783-E783)))*C783</f>
        <v>4800</v>
      </c>
      <c r="I783" s="2">
        <v>0</v>
      </c>
      <c r="J783" s="2">
        <f t="shared" ref="J783:J784" si="2134">(I783+H783)/C783</f>
        <v>12</v>
      </c>
      <c r="K783" s="3">
        <f t="shared" ref="K783:K784" si="2135">J783*C783</f>
        <v>4800</v>
      </c>
    </row>
    <row r="784" spans="1:11" ht="15.75">
      <c r="A784" s="14">
        <v>43494</v>
      </c>
      <c r="B784" s="11" t="s">
        <v>318</v>
      </c>
      <c r="C784" s="11">
        <v>1200</v>
      </c>
      <c r="D784" s="11" t="s">
        <v>13</v>
      </c>
      <c r="E784" s="21">
        <v>553</v>
      </c>
      <c r="F784" s="21">
        <v>550</v>
      </c>
      <c r="G784" s="21">
        <v>0</v>
      </c>
      <c r="H784" s="2">
        <f t="shared" si="2133"/>
        <v>3600</v>
      </c>
      <c r="I784" s="2">
        <v>0</v>
      </c>
      <c r="J784" s="2">
        <f t="shared" si="2134"/>
        <v>3</v>
      </c>
      <c r="K784" s="3">
        <f t="shared" si="2135"/>
        <v>3600</v>
      </c>
    </row>
    <row r="785" spans="1:11" ht="15.75">
      <c r="A785" s="14">
        <v>43493</v>
      </c>
      <c r="B785" s="11" t="s">
        <v>317</v>
      </c>
      <c r="C785" s="11">
        <v>1100</v>
      </c>
      <c r="D785" s="11" t="s">
        <v>13</v>
      </c>
      <c r="E785" s="21">
        <v>495</v>
      </c>
      <c r="F785" s="21">
        <v>503</v>
      </c>
      <c r="G785" s="21">
        <v>0</v>
      </c>
      <c r="H785" s="2">
        <f t="shared" ref="H785" si="2136">(IF(D785="SELL",E785-F785,IF(D785="BUY",F785-E785)))*C785</f>
        <v>-8800</v>
      </c>
      <c r="I785" s="2">
        <v>0</v>
      </c>
      <c r="J785" s="2">
        <f t="shared" ref="J785" si="2137">(I785+H785)/C785</f>
        <v>-8</v>
      </c>
      <c r="K785" s="3">
        <f t="shared" ref="K785" si="2138">J785*C785</f>
        <v>-8800</v>
      </c>
    </row>
    <row r="786" spans="1:11" ht="15.75">
      <c r="A786" s="14">
        <v>43490</v>
      </c>
      <c r="B786" s="11" t="s">
        <v>60</v>
      </c>
      <c r="C786" s="11">
        <v>1300</v>
      </c>
      <c r="D786" s="11" t="s">
        <v>13</v>
      </c>
      <c r="E786" s="21">
        <v>380</v>
      </c>
      <c r="F786" s="21">
        <v>375</v>
      </c>
      <c r="G786" s="21">
        <v>370</v>
      </c>
      <c r="H786" s="2">
        <f t="shared" ref="H786" si="2139">(IF(D786="SELL",E786-F786,IF(D786="BUY",F786-E786)))*C786</f>
        <v>6500</v>
      </c>
      <c r="I786" s="2">
        <f>C786*5</f>
        <v>6500</v>
      </c>
      <c r="J786" s="2">
        <f t="shared" ref="J786" si="2140">(I786+H786)/C786</f>
        <v>10</v>
      </c>
      <c r="K786" s="3">
        <f t="shared" ref="K786" si="2141">J786*C786</f>
        <v>13000</v>
      </c>
    </row>
    <row r="787" spans="1:11" ht="15.75">
      <c r="A787" s="14">
        <v>43489</v>
      </c>
      <c r="B787" s="11" t="s">
        <v>110</v>
      </c>
      <c r="C787" s="11">
        <v>750</v>
      </c>
      <c r="D787" s="11" t="s">
        <v>12</v>
      </c>
      <c r="E787" s="21">
        <v>1302</v>
      </c>
      <c r="F787" s="21">
        <v>1310</v>
      </c>
      <c r="G787" s="21">
        <v>0</v>
      </c>
      <c r="H787" s="2">
        <f t="shared" ref="H787" si="2142">(IF(D787="SELL",E787-F787,IF(D787="BUY",F787-E787)))*C787</f>
        <v>6000</v>
      </c>
      <c r="I787" s="2">
        <v>0</v>
      </c>
      <c r="J787" s="2">
        <f t="shared" ref="J787" si="2143">(I787+H787)/C787</f>
        <v>8</v>
      </c>
      <c r="K787" s="3">
        <f t="shared" ref="K787" si="2144">J787*C787</f>
        <v>6000</v>
      </c>
    </row>
    <row r="788" spans="1:11" ht="15.75">
      <c r="A788" s="14">
        <v>43480</v>
      </c>
      <c r="B788" s="11" t="s">
        <v>17</v>
      </c>
      <c r="C788" s="11">
        <v>500</v>
      </c>
      <c r="D788" s="11" t="s">
        <v>12</v>
      </c>
      <c r="E788" s="21">
        <v>1121</v>
      </c>
      <c r="F788" s="21">
        <v>1126</v>
      </c>
      <c r="G788" s="21">
        <v>1132</v>
      </c>
      <c r="H788" s="2">
        <f t="shared" ref="H788" si="2145">(IF(D788="SELL",E788-F788,IF(D788="BUY",F788-E788)))*C788</f>
        <v>2500</v>
      </c>
      <c r="I788" s="2">
        <f>500*6</f>
        <v>3000</v>
      </c>
      <c r="J788" s="2">
        <f t="shared" ref="J788" si="2146">(I788+H788)/C788</f>
        <v>11</v>
      </c>
      <c r="K788" s="3">
        <f t="shared" ref="K788" si="2147">J788*C788</f>
        <v>5500</v>
      </c>
    </row>
    <row r="789" spans="1:11" ht="15.75">
      <c r="A789" s="14">
        <v>43479</v>
      </c>
      <c r="B789" s="11" t="s">
        <v>315</v>
      </c>
      <c r="C789" s="11">
        <v>2250</v>
      </c>
      <c r="D789" s="11" t="s">
        <v>13</v>
      </c>
      <c r="E789" s="21">
        <v>207</v>
      </c>
      <c r="F789" s="21">
        <v>206.5</v>
      </c>
      <c r="G789" s="21">
        <v>0</v>
      </c>
      <c r="H789" s="2">
        <f t="shared" ref="H789" si="2148">(IF(D789="SELL",E789-F789,IF(D789="BUY",F789-E789)))*C789</f>
        <v>1125</v>
      </c>
      <c r="I789" s="2">
        <v>0</v>
      </c>
      <c r="J789" s="2">
        <f t="shared" ref="J789:J790" si="2149">(I789+H789)/C789</f>
        <v>0.5</v>
      </c>
      <c r="K789" s="3">
        <f t="shared" ref="K789:K790" si="2150">J789*C789</f>
        <v>1125</v>
      </c>
    </row>
    <row r="790" spans="1:11" ht="15.75">
      <c r="A790" s="14">
        <v>43479</v>
      </c>
      <c r="B790" s="11" t="s">
        <v>316</v>
      </c>
      <c r="C790" s="11">
        <v>700</v>
      </c>
      <c r="D790" s="11" t="s">
        <v>12</v>
      </c>
      <c r="E790" s="21">
        <v>1392</v>
      </c>
      <c r="F790" s="21">
        <v>0</v>
      </c>
      <c r="G790" s="21">
        <v>0</v>
      </c>
      <c r="H790" s="2">
        <v>0</v>
      </c>
      <c r="I790" s="2">
        <v>0</v>
      </c>
      <c r="J790" s="2">
        <f t="shared" si="2149"/>
        <v>0</v>
      </c>
      <c r="K790" s="3">
        <f t="shared" si="2150"/>
        <v>0</v>
      </c>
    </row>
    <row r="791" spans="1:11" ht="15.75">
      <c r="A791" s="14">
        <v>43475</v>
      </c>
      <c r="B791" s="11" t="s">
        <v>314</v>
      </c>
      <c r="C791" s="11">
        <v>9000</v>
      </c>
      <c r="D791" s="11" t="s">
        <v>13</v>
      </c>
      <c r="E791" s="21">
        <v>74.75</v>
      </c>
      <c r="F791" s="21">
        <v>74.3</v>
      </c>
      <c r="G791" s="21">
        <v>0</v>
      </c>
      <c r="H791" s="2">
        <f t="shared" ref="H791:H794" si="2151">(IF(D791="SELL",E791-F791,IF(D791="BUY",F791-E791)))*C791</f>
        <v>4050.0000000000255</v>
      </c>
      <c r="I791" s="2">
        <v>0</v>
      </c>
      <c r="J791" s="2">
        <f t="shared" ref="J791:J794" si="2152">(I791+H791)/C791</f>
        <v>0.45000000000000284</v>
      </c>
      <c r="K791" s="3">
        <f t="shared" ref="K791:K794" si="2153">J791*C791</f>
        <v>4050.0000000000255</v>
      </c>
    </row>
    <row r="792" spans="1:11" ht="15.75">
      <c r="A792" s="14">
        <v>43474</v>
      </c>
      <c r="B792" s="11" t="s">
        <v>86</v>
      </c>
      <c r="C792" s="11">
        <v>2000</v>
      </c>
      <c r="D792" s="11" t="s">
        <v>13</v>
      </c>
      <c r="E792" s="21">
        <v>293</v>
      </c>
      <c r="F792" s="21">
        <v>291</v>
      </c>
      <c r="G792" s="21">
        <v>0</v>
      </c>
      <c r="H792" s="2">
        <f t="shared" ref="H792" si="2154">(IF(D792="SELL",E792-F792,IF(D792="BUY",F792-E792)))*C792</f>
        <v>4000</v>
      </c>
      <c r="I792" s="2">
        <v>0</v>
      </c>
      <c r="J792" s="2">
        <f t="shared" ref="J792" si="2155">(I792+H792)/C792</f>
        <v>2</v>
      </c>
      <c r="K792" s="3">
        <f t="shared" ref="K792" si="2156">J792*C792</f>
        <v>4000</v>
      </c>
    </row>
    <row r="793" spans="1:11" ht="15.75">
      <c r="A793" s="14">
        <v>43474</v>
      </c>
      <c r="B793" s="11" t="s">
        <v>313</v>
      </c>
      <c r="C793" s="11">
        <v>8000</v>
      </c>
      <c r="D793" s="11" t="s">
        <v>12</v>
      </c>
      <c r="E793" s="21">
        <v>91.8</v>
      </c>
      <c r="F793" s="21">
        <v>90.5</v>
      </c>
      <c r="G793" s="21">
        <v>0</v>
      </c>
      <c r="H793" s="2">
        <f t="shared" si="2151"/>
        <v>-10399.999999999978</v>
      </c>
      <c r="I793" s="2">
        <v>0</v>
      </c>
      <c r="J793" s="2">
        <f t="shared" si="2152"/>
        <v>-1.2999999999999974</v>
      </c>
      <c r="K793" s="3">
        <f t="shared" si="2153"/>
        <v>-10399.999999999978</v>
      </c>
    </row>
    <row r="794" spans="1:11" ht="15.75">
      <c r="A794" s="14">
        <v>43473</v>
      </c>
      <c r="B794" s="11" t="s">
        <v>57</v>
      </c>
      <c r="C794" s="11">
        <v>500</v>
      </c>
      <c r="D794" s="11" t="s">
        <v>12</v>
      </c>
      <c r="E794" s="21">
        <v>2018</v>
      </c>
      <c r="F794" s="21">
        <v>2030</v>
      </c>
      <c r="G794" s="21">
        <v>0</v>
      </c>
      <c r="H794" s="2">
        <f t="shared" si="2151"/>
        <v>6000</v>
      </c>
      <c r="I794" s="2">
        <v>0</v>
      </c>
      <c r="J794" s="2">
        <f t="shared" si="2152"/>
        <v>12</v>
      </c>
      <c r="K794" s="3">
        <f t="shared" si="2153"/>
        <v>6000</v>
      </c>
    </row>
    <row r="795" spans="1:11" ht="15.75">
      <c r="A795" s="14">
        <v>43472</v>
      </c>
      <c r="B795" s="11" t="s">
        <v>110</v>
      </c>
      <c r="C795" s="11">
        <v>750</v>
      </c>
      <c r="D795" s="11" t="s">
        <v>12</v>
      </c>
      <c r="E795" s="21">
        <v>1135</v>
      </c>
      <c r="F795" s="21">
        <v>1144</v>
      </c>
      <c r="G795" s="21">
        <v>0</v>
      </c>
      <c r="H795" s="2">
        <f>(IF(D795="SELL",E795-F795,IF(D795="BUY",F795-E795)))*C795</f>
        <v>6750</v>
      </c>
      <c r="I795" s="2">
        <v>0</v>
      </c>
      <c r="J795" s="2">
        <f>(I795+H795)/C795</f>
        <v>9</v>
      </c>
      <c r="K795" s="3">
        <f>J795*C795</f>
        <v>6750</v>
      </c>
    </row>
    <row r="796" spans="1:11" ht="15.75">
      <c r="A796" s="14">
        <v>43472</v>
      </c>
      <c r="B796" s="11" t="s">
        <v>311</v>
      </c>
      <c r="C796" s="11">
        <v>4000</v>
      </c>
      <c r="D796" s="11" t="s">
        <v>13</v>
      </c>
      <c r="E796" s="21">
        <v>121.75</v>
      </c>
      <c r="F796" s="21">
        <v>120.75</v>
      </c>
      <c r="G796" s="21">
        <v>0</v>
      </c>
      <c r="H796" s="2">
        <f t="shared" ref="H796" si="2157">(IF(D796="SELL",E796-F796,IF(D796="BUY",F796-E796)))*C796</f>
        <v>4000</v>
      </c>
      <c r="I796" s="2">
        <v>0</v>
      </c>
      <c r="J796" s="2">
        <f t="shared" ref="J796" si="2158">(I796+H796)/C796</f>
        <v>1</v>
      </c>
      <c r="K796" s="3">
        <f t="shared" ref="K796" si="2159">J796*C796</f>
        <v>4000</v>
      </c>
    </row>
    <row r="797" spans="1:11" ht="15.75">
      <c r="A797" s="14">
        <v>43469</v>
      </c>
      <c r="B797" s="11" t="s">
        <v>312</v>
      </c>
      <c r="C797" s="11">
        <v>600</v>
      </c>
      <c r="D797" s="11" t="s">
        <v>13</v>
      </c>
      <c r="E797" s="21">
        <v>1145</v>
      </c>
      <c r="F797" s="21">
        <v>1154</v>
      </c>
      <c r="G797" s="21">
        <v>0</v>
      </c>
      <c r="H797" s="2">
        <f>(IF(D797="SELL",E797-F797,IF(D797="BUY",F797-E797)))*C797</f>
        <v>-5400</v>
      </c>
      <c r="I797" s="2">
        <v>0</v>
      </c>
      <c r="J797" s="2">
        <f>(I797+H797)/C797</f>
        <v>-9</v>
      </c>
      <c r="K797" s="3">
        <f>J797*C797</f>
        <v>-5400</v>
      </c>
    </row>
    <row r="798" spans="1:11" ht="15.75">
      <c r="A798" s="14">
        <v>43468</v>
      </c>
      <c r="B798" s="11" t="s">
        <v>310</v>
      </c>
      <c r="C798" s="11">
        <v>3000</v>
      </c>
      <c r="D798" s="11" t="s">
        <v>12</v>
      </c>
      <c r="E798" s="21">
        <v>230</v>
      </c>
      <c r="F798" s="21">
        <v>231.85</v>
      </c>
      <c r="G798" s="21">
        <v>0</v>
      </c>
      <c r="H798" s="2">
        <f t="shared" ref="H798:H800" si="2160">(IF(D798="SELL",E798-F798,IF(D798="BUY",F798-E798)))*C798</f>
        <v>5549.9999999999827</v>
      </c>
      <c r="I798" s="2">
        <v>0</v>
      </c>
      <c r="J798" s="2">
        <f t="shared" ref="J798:J800" si="2161">(I798+H798)/C798</f>
        <v>1.8499999999999943</v>
      </c>
      <c r="K798" s="3">
        <f t="shared" ref="K798:K800" si="2162">J798*C798</f>
        <v>5549.9999999999827</v>
      </c>
    </row>
    <row r="799" spans="1:11" ht="15.75">
      <c r="A799" s="14">
        <v>43466</v>
      </c>
      <c r="B799" s="11" t="s">
        <v>262</v>
      </c>
      <c r="C799" s="11">
        <v>2200</v>
      </c>
      <c r="D799" s="11" t="s">
        <v>12</v>
      </c>
      <c r="E799" s="21">
        <v>333</v>
      </c>
      <c r="F799" s="21">
        <v>334.2</v>
      </c>
      <c r="G799" s="21">
        <v>0</v>
      </c>
      <c r="H799" s="2">
        <f t="shared" si="2160"/>
        <v>2639.999999999975</v>
      </c>
      <c r="I799" s="2">
        <v>0</v>
      </c>
      <c r="J799" s="2">
        <f t="shared" si="2161"/>
        <v>1.1999999999999886</v>
      </c>
      <c r="K799" s="3">
        <f t="shared" si="2162"/>
        <v>2639.999999999975</v>
      </c>
    </row>
    <row r="800" spans="1:11" ht="15.75">
      <c r="A800" s="14">
        <v>43466</v>
      </c>
      <c r="B800" s="11" t="s">
        <v>47</v>
      </c>
      <c r="C800" s="11">
        <v>2200</v>
      </c>
      <c r="D800" s="11" t="s">
        <v>12</v>
      </c>
      <c r="E800" s="21">
        <v>278.10000000000002</v>
      </c>
      <c r="F800" s="21">
        <v>275.60000000000002</v>
      </c>
      <c r="G800" s="21">
        <v>0</v>
      </c>
      <c r="H800" s="2">
        <f t="shared" si="2160"/>
        <v>-5500</v>
      </c>
      <c r="I800" s="2">
        <v>0</v>
      </c>
      <c r="J800" s="2">
        <f t="shared" si="2161"/>
        <v>-2.5</v>
      </c>
      <c r="K800" s="3">
        <f t="shared" si="2162"/>
        <v>-5500</v>
      </c>
    </row>
    <row r="801" spans="1:11" ht="15.75">
      <c r="A801" s="14">
        <v>43466</v>
      </c>
      <c r="B801" s="11" t="s">
        <v>309</v>
      </c>
      <c r="C801" s="11">
        <v>2000</v>
      </c>
      <c r="D801" s="11" t="s">
        <v>12</v>
      </c>
      <c r="E801" s="21">
        <v>250</v>
      </c>
      <c r="F801" s="21">
        <v>252</v>
      </c>
      <c r="G801" s="21">
        <v>0</v>
      </c>
      <c r="H801" s="2">
        <f>(IF(D801="SELL",E801-F801,IF(D801="BUY",F801-E801)))*C801</f>
        <v>4000</v>
      </c>
      <c r="I801" s="2">
        <v>0</v>
      </c>
      <c r="J801" s="2">
        <f>(I801+H801)/C801</f>
        <v>2</v>
      </c>
      <c r="K801" s="3">
        <f>J801*C801</f>
        <v>4000</v>
      </c>
    </row>
    <row r="802" spans="1:11" ht="15.75">
      <c r="A802" s="14">
        <v>43465</v>
      </c>
      <c r="B802" s="11" t="s">
        <v>79</v>
      </c>
      <c r="C802" s="11">
        <v>3200</v>
      </c>
      <c r="D802" s="11" t="s">
        <v>12</v>
      </c>
      <c r="E802" s="21">
        <v>163.75</v>
      </c>
      <c r="F802" s="21">
        <v>164.75</v>
      </c>
      <c r="G802" s="21">
        <v>166.75</v>
      </c>
      <c r="H802" s="2">
        <f t="shared" ref="H802:H803" si="2163">(IF(D802="SELL",E802-F802,IF(D802="BUY",F802-E802)))*C802</f>
        <v>3200</v>
      </c>
      <c r="I802" s="2">
        <f>3200*2</f>
        <v>6400</v>
      </c>
      <c r="J802" s="2">
        <f t="shared" ref="J802:J803" si="2164">(I802+H802)/C802</f>
        <v>3</v>
      </c>
      <c r="K802" s="3">
        <f t="shared" ref="K802:K803" si="2165">J802*C802</f>
        <v>9600</v>
      </c>
    </row>
    <row r="803" spans="1:11" ht="15.75">
      <c r="A803" s="14">
        <v>43462</v>
      </c>
      <c r="B803" s="11" t="s">
        <v>60</v>
      </c>
      <c r="C803" s="11">
        <v>1300</v>
      </c>
      <c r="D803" s="11" t="s">
        <v>12</v>
      </c>
      <c r="E803" s="21">
        <v>474</v>
      </c>
      <c r="F803" s="21">
        <v>477.5</v>
      </c>
      <c r="G803" s="21">
        <v>0</v>
      </c>
      <c r="H803" s="2">
        <f t="shared" si="2163"/>
        <v>4550</v>
      </c>
      <c r="I803" s="2">
        <v>0</v>
      </c>
      <c r="J803" s="2">
        <f t="shared" si="2164"/>
        <v>3.5</v>
      </c>
      <c r="K803" s="3">
        <f t="shared" si="2165"/>
        <v>4550</v>
      </c>
    </row>
    <row r="804" spans="1:11" ht="15.75">
      <c r="A804" s="14">
        <v>43461</v>
      </c>
      <c r="B804" s="11" t="s">
        <v>308</v>
      </c>
      <c r="C804" s="11">
        <v>2667</v>
      </c>
      <c r="D804" s="11" t="s">
        <v>12</v>
      </c>
      <c r="E804" s="21">
        <v>360.5</v>
      </c>
      <c r="F804" s="21">
        <v>362</v>
      </c>
      <c r="G804" s="21">
        <v>0</v>
      </c>
      <c r="H804" s="2">
        <f>(IF(D804="SELL",E804-F804,IF(D804="BUY",F804-E804)))*C804</f>
        <v>4000.5</v>
      </c>
      <c r="I804" s="2">
        <v>0</v>
      </c>
      <c r="J804" s="2">
        <f>(I804+H804)/C804</f>
        <v>1.5</v>
      </c>
      <c r="K804" s="3">
        <f>J804*C804</f>
        <v>4000.5</v>
      </c>
    </row>
    <row r="805" spans="1:11" ht="15.75">
      <c r="A805" s="14">
        <v>43458</v>
      </c>
      <c r="B805" s="11" t="s">
        <v>87</v>
      </c>
      <c r="C805" s="11">
        <v>1250</v>
      </c>
      <c r="D805" s="11" t="s">
        <v>12</v>
      </c>
      <c r="E805" s="21">
        <v>422.5</v>
      </c>
      <c r="F805" s="21">
        <v>425.9</v>
      </c>
      <c r="G805" s="21">
        <v>0</v>
      </c>
      <c r="H805" s="2">
        <f>(IF(D805="SELL",E805-F805,IF(D805="BUY",F805-E805)))*C805</f>
        <v>4249.9999999999718</v>
      </c>
      <c r="I805" s="2">
        <v>0</v>
      </c>
      <c r="J805" s="2">
        <f>(I805+H805)/C805</f>
        <v>3.3999999999999773</v>
      </c>
      <c r="K805" s="3">
        <f>J805*C805</f>
        <v>4249.9999999999718</v>
      </c>
    </row>
    <row r="806" spans="1:11" ht="15.75">
      <c r="A806" s="14">
        <v>43455</v>
      </c>
      <c r="B806" s="11" t="s">
        <v>97</v>
      </c>
      <c r="C806" s="11">
        <v>400</v>
      </c>
      <c r="D806" s="11" t="s">
        <v>12</v>
      </c>
      <c r="E806" s="21">
        <v>1490</v>
      </c>
      <c r="F806" s="21">
        <v>1498</v>
      </c>
      <c r="G806" s="21">
        <v>0</v>
      </c>
      <c r="H806" s="2">
        <f t="shared" ref="H806:H813" si="2166">(IF(D806="SELL",E806-F806,IF(D806="BUY",F806-E806)))*C806</f>
        <v>3200</v>
      </c>
      <c r="I806" s="2">
        <v>0</v>
      </c>
      <c r="J806" s="2">
        <f t="shared" ref="J806:J813" si="2167">(I806+H806)/C806</f>
        <v>8</v>
      </c>
      <c r="K806" s="3">
        <f t="shared" ref="K806:K813" si="2168">J806*C806</f>
        <v>3200</v>
      </c>
    </row>
    <row r="807" spans="1:11" ht="15.75">
      <c r="A807" s="14">
        <v>43453</v>
      </c>
      <c r="B807" s="11" t="s">
        <v>62</v>
      </c>
      <c r="C807" s="11">
        <v>2500</v>
      </c>
      <c r="D807" s="11" t="s">
        <v>12</v>
      </c>
      <c r="E807" s="21">
        <v>225</v>
      </c>
      <c r="F807" s="21">
        <v>226.5</v>
      </c>
      <c r="G807" s="21">
        <v>0</v>
      </c>
      <c r="H807" s="2">
        <f t="shared" si="2166"/>
        <v>3750</v>
      </c>
      <c r="I807" s="2">
        <v>0</v>
      </c>
      <c r="J807" s="2">
        <f t="shared" si="2167"/>
        <v>1.5</v>
      </c>
      <c r="K807" s="3">
        <f t="shared" si="2168"/>
        <v>3750</v>
      </c>
    </row>
    <row r="808" spans="1:11" ht="15.75">
      <c r="A808" s="14">
        <v>43453</v>
      </c>
      <c r="B808" s="11" t="s">
        <v>97</v>
      </c>
      <c r="C808" s="11">
        <v>400</v>
      </c>
      <c r="D808" s="11" t="s">
        <v>12</v>
      </c>
      <c r="E808" s="21">
        <v>1545</v>
      </c>
      <c r="F808" s="21">
        <v>1551</v>
      </c>
      <c r="G808" s="21">
        <v>0</v>
      </c>
      <c r="H808" s="2">
        <f t="shared" si="2166"/>
        <v>2400</v>
      </c>
      <c r="I808" s="2">
        <v>0</v>
      </c>
      <c r="J808" s="2">
        <f t="shared" si="2167"/>
        <v>6</v>
      </c>
      <c r="K808" s="3">
        <f t="shared" si="2168"/>
        <v>2400</v>
      </c>
    </row>
    <row r="809" spans="1:11" ht="15.75">
      <c r="A809" s="14">
        <v>43453</v>
      </c>
      <c r="B809" s="11" t="s">
        <v>79</v>
      </c>
      <c r="C809" s="11">
        <v>3200</v>
      </c>
      <c r="D809" s="11" t="s">
        <v>12</v>
      </c>
      <c r="E809" s="21">
        <v>156.65</v>
      </c>
      <c r="F809" s="21">
        <v>158</v>
      </c>
      <c r="G809" s="21">
        <v>0</v>
      </c>
      <c r="H809" s="2">
        <f t="shared" si="2166"/>
        <v>4319.9999999999818</v>
      </c>
      <c r="I809" s="2">
        <v>0</v>
      </c>
      <c r="J809" s="2">
        <f t="shared" si="2167"/>
        <v>1.3499999999999943</v>
      </c>
      <c r="K809" s="3">
        <f t="shared" si="2168"/>
        <v>4319.9999999999818</v>
      </c>
    </row>
    <row r="810" spans="1:11" ht="15.75">
      <c r="A810" s="14">
        <v>43453</v>
      </c>
      <c r="B810" s="11" t="s">
        <v>307</v>
      </c>
      <c r="C810" s="11">
        <v>12000</v>
      </c>
      <c r="D810" s="11" t="s">
        <v>12</v>
      </c>
      <c r="E810" s="21">
        <v>36</v>
      </c>
      <c r="F810" s="21">
        <v>36.5</v>
      </c>
      <c r="G810" s="21">
        <v>0</v>
      </c>
      <c r="H810" s="2">
        <f t="shared" si="2166"/>
        <v>6000</v>
      </c>
      <c r="I810" s="2">
        <v>0</v>
      </c>
      <c r="J810" s="2">
        <f t="shared" si="2167"/>
        <v>0.5</v>
      </c>
      <c r="K810" s="3">
        <f t="shared" si="2168"/>
        <v>6000</v>
      </c>
    </row>
    <row r="811" spans="1:11" ht="15.75">
      <c r="A811" s="14">
        <v>43452</v>
      </c>
      <c r="B811" s="11" t="s">
        <v>21</v>
      </c>
      <c r="C811" s="11">
        <v>1100</v>
      </c>
      <c r="D811" s="11" t="s">
        <v>12</v>
      </c>
      <c r="E811" s="21">
        <v>433</v>
      </c>
      <c r="F811" s="21">
        <v>435</v>
      </c>
      <c r="G811" s="21">
        <v>0</v>
      </c>
      <c r="H811" s="2">
        <f t="shared" si="2166"/>
        <v>2200</v>
      </c>
      <c r="I811" s="2">
        <v>0</v>
      </c>
      <c r="J811" s="2">
        <f t="shared" si="2167"/>
        <v>2</v>
      </c>
      <c r="K811" s="3">
        <f t="shared" si="2168"/>
        <v>2200</v>
      </c>
    </row>
    <row r="812" spans="1:11" ht="15.75">
      <c r="A812" s="14">
        <v>43451</v>
      </c>
      <c r="B812" s="11" t="s">
        <v>306</v>
      </c>
      <c r="C812" s="11">
        <v>700</v>
      </c>
      <c r="D812" s="11" t="s">
        <v>12</v>
      </c>
      <c r="E812" s="21">
        <v>832</v>
      </c>
      <c r="F812" s="21">
        <v>844</v>
      </c>
      <c r="G812" s="21">
        <v>0</v>
      </c>
      <c r="H812" s="2">
        <f t="shared" ref="H812" si="2169">(IF(D812="SELL",E812-F812,IF(D812="BUY",F812-E812)))*C812</f>
        <v>8400</v>
      </c>
      <c r="I812" s="2">
        <v>0</v>
      </c>
      <c r="J812" s="2">
        <f t="shared" ref="J812" si="2170">(I812+H812)/C812</f>
        <v>12</v>
      </c>
      <c r="K812" s="3">
        <f t="shared" ref="K812" si="2171">J812*C812</f>
        <v>8400</v>
      </c>
    </row>
    <row r="813" spans="1:11" ht="15.75">
      <c r="A813" s="14">
        <v>43451</v>
      </c>
      <c r="B813" s="11" t="s">
        <v>306</v>
      </c>
      <c r="C813" s="11">
        <v>700</v>
      </c>
      <c r="D813" s="11" t="s">
        <v>12</v>
      </c>
      <c r="E813" s="21">
        <v>827</v>
      </c>
      <c r="F813" s="21">
        <v>832</v>
      </c>
      <c r="G813" s="21">
        <v>0</v>
      </c>
      <c r="H813" s="2">
        <f t="shared" si="2166"/>
        <v>3500</v>
      </c>
      <c r="I813" s="2">
        <v>0</v>
      </c>
      <c r="J813" s="2">
        <f t="shared" si="2167"/>
        <v>5</v>
      </c>
      <c r="K813" s="3">
        <f t="shared" si="2168"/>
        <v>3500</v>
      </c>
    </row>
    <row r="814" spans="1:11" ht="15.75">
      <c r="A814" s="14">
        <v>43444</v>
      </c>
      <c r="B814" s="11" t="s">
        <v>303</v>
      </c>
      <c r="C814" s="11">
        <v>4500</v>
      </c>
      <c r="D814" s="11" t="s">
        <v>12</v>
      </c>
      <c r="E814" s="21">
        <v>149.6</v>
      </c>
      <c r="F814" s="21">
        <v>150.6</v>
      </c>
      <c r="G814" s="21">
        <v>0</v>
      </c>
      <c r="H814" s="2">
        <f t="shared" ref="H814:H826" si="2172">(IF(D814="SELL",E814-F814,IF(D814="BUY",F814-E814)))*C814</f>
        <v>4500</v>
      </c>
      <c r="I814" s="2">
        <v>0</v>
      </c>
      <c r="J814" s="2">
        <f t="shared" ref="J814:J826" si="2173">(I814+H814)/C814</f>
        <v>1</v>
      </c>
      <c r="K814" s="3">
        <f t="shared" ref="K814:K826" si="2174">J814*C814</f>
        <v>4500</v>
      </c>
    </row>
    <row r="815" spans="1:11" ht="15.75">
      <c r="A815" s="14">
        <v>43444</v>
      </c>
      <c r="B815" s="11" t="s">
        <v>278</v>
      </c>
      <c r="C815" s="11">
        <v>1500</v>
      </c>
      <c r="D815" s="11" t="s">
        <v>12</v>
      </c>
      <c r="E815" s="21">
        <v>298</v>
      </c>
      <c r="F815" s="21">
        <v>300</v>
      </c>
      <c r="G815" s="21">
        <v>0</v>
      </c>
      <c r="H815" s="2">
        <f t="shared" si="2172"/>
        <v>3000</v>
      </c>
      <c r="I815" s="2">
        <v>0</v>
      </c>
      <c r="J815" s="2">
        <f t="shared" si="2173"/>
        <v>2</v>
      </c>
      <c r="K815" s="3">
        <f t="shared" si="2174"/>
        <v>3000</v>
      </c>
    </row>
    <row r="816" spans="1:11" ht="15.75">
      <c r="A816" s="14">
        <v>43444</v>
      </c>
      <c r="B816" s="11" t="s">
        <v>80</v>
      </c>
      <c r="C816" s="11">
        <v>1000</v>
      </c>
      <c r="D816" s="11" t="s">
        <v>12</v>
      </c>
      <c r="E816" s="21">
        <v>538</v>
      </c>
      <c r="F816" s="21">
        <v>543</v>
      </c>
      <c r="G816" s="21">
        <v>0</v>
      </c>
      <c r="H816" s="2">
        <f t="shared" si="2172"/>
        <v>5000</v>
      </c>
      <c r="I816" s="2">
        <v>0</v>
      </c>
      <c r="J816" s="2">
        <f t="shared" si="2173"/>
        <v>5</v>
      </c>
      <c r="K816" s="3">
        <f t="shared" si="2174"/>
        <v>5000</v>
      </c>
    </row>
    <row r="817" spans="1:11" ht="15.75">
      <c r="A817" s="14">
        <v>43444</v>
      </c>
      <c r="B817" s="11" t="s">
        <v>97</v>
      </c>
      <c r="C817" s="11">
        <v>400</v>
      </c>
      <c r="D817" s="11" t="s">
        <v>13</v>
      </c>
      <c r="E817" s="21">
        <v>1402</v>
      </c>
      <c r="F817" s="21">
        <v>0</v>
      </c>
      <c r="G817" s="21">
        <v>0</v>
      </c>
      <c r="H817" s="2">
        <v>0</v>
      </c>
      <c r="I817" s="2">
        <v>0</v>
      </c>
      <c r="J817" s="2">
        <f t="shared" si="2173"/>
        <v>0</v>
      </c>
      <c r="K817" s="3">
        <f t="shared" si="2174"/>
        <v>0</v>
      </c>
    </row>
    <row r="818" spans="1:11" ht="15.75">
      <c r="A818" s="14">
        <v>43441</v>
      </c>
      <c r="B818" s="11" t="s">
        <v>175</v>
      </c>
      <c r="C818" s="11">
        <v>3500</v>
      </c>
      <c r="D818" s="11" t="s">
        <v>12</v>
      </c>
      <c r="E818" s="21">
        <v>221</v>
      </c>
      <c r="F818" s="21">
        <v>218</v>
      </c>
      <c r="G818" s="21">
        <v>0</v>
      </c>
      <c r="H818" s="2">
        <f t="shared" si="2172"/>
        <v>-10500</v>
      </c>
      <c r="I818" s="2">
        <v>0</v>
      </c>
      <c r="J818" s="2">
        <f t="shared" si="2173"/>
        <v>-3</v>
      </c>
      <c r="K818" s="3">
        <f t="shared" si="2174"/>
        <v>-10500</v>
      </c>
    </row>
    <row r="819" spans="1:11" ht="15.75">
      <c r="A819" s="14">
        <v>43441</v>
      </c>
      <c r="B819" s="11" t="s">
        <v>303</v>
      </c>
      <c r="C819" s="11">
        <v>4500</v>
      </c>
      <c r="D819" s="11" t="s">
        <v>12</v>
      </c>
      <c r="E819" s="21">
        <v>153.6</v>
      </c>
      <c r="F819" s="21">
        <v>154.6</v>
      </c>
      <c r="G819" s="21">
        <v>0</v>
      </c>
      <c r="H819" s="2">
        <f t="shared" si="2172"/>
        <v>4500</v>
      </c>
      <c r="I819" s="2">
        <v>0</v>
      </c>
      <c r="J819" s="2">
        <f t="shared" si="2173"/>
        <v>1</v>
      </c>
      <c r="K819" s="3">
        <f t="shared" si="2174"/>
        <v>4500</v>
      </c>
    </row>
    <row r="820" spans="1:11" ht="15.75">
      <c r="A820" s="14">
        <v>43440</v>
      </c>
      <c r="B820" s="11" t="s">
        <v>47</v>
      </c>
      <c r="C820" s="11">
        <v>2200</v>
      </c>
      <c r="D820" s="11" t="s">
        <v>12</v>
      </c>
      <c r="E820" s="21">
        <v>273</v>
      </c>
      <c r="F820" s="21">
        <v>277</v>
      </c>
      <c r="G820" s="21">
        <v>0</v>
      </c>
      <c r="H820" s="2">
        <f t="shared" si="2172"/>
        <v>8800</v>
      </c>
      <c r="I820" s="2">
        <v>0</v>
      </c>
      <c r="J820" s="2">
        <f t="shared" si="2173"/>
        <v>4</v>
      </c>
      <c r="K820" s="3">
        <f t="shared" si="2174"/>
        <v>8800</v>
      </c>
    </row>
    <row r="821" spans="1:11" ht="15.75">
      <c r="A821" s="14">
        <v>43438</v>
      </c>
      <c r="B821" s="11" t="s">
        <v>258</v>
      </c>
      <c r="C821" s="11">
        <v>4500</v>
      </c>
      <c r="D821" s="11" t="s">
        <v>12</v>
      </c>
      <c r="E821" s="21">
        <v>145.5</v>
      </c>
      <c r="F821" s="21">
        <v>146.5</v>
      </c>
      <c r="G821" s="21">
        <v>0</v>
      </c>
      <c r="H821" s="2">
        <f t="shared" si="2172"/>
        <v>4500</v>
      </c>
      <c r="I821" s="2">
        <v>0</v>
      </c>
      <c r="J821" s="2">
        <f t="shared" si="2173"/>
        <v>1</v>
      </c>
      <c r="K821" s="3">
        <f t="shared" si="2174"/>
        <v>4500</v>
      </c>
    </row>
    <row r="822" spans="1:11" ht="15.75">
      <c r="A822" s="14">
        <v>43438</v>
      </c>
      <c r="B822" s="11" t="s">
        <v>305</v>
      </c>
      <c r="C822" s="11">
        <v>12000</v>
      </c>
      <c r="D822" s="11" t="s">
        <v>12</v>
      </c>
      <c r="E822" s="21">
        <v>39</v>
      </c>
      <c r="F822" s="21">
        <v>40.1</v>
      </c>
      <c r="G822" s="21">
        <v>0</v>
      </c>
      <c r="H822" s="2">
        <f t="shared" si="2172"/>
        <v>13200.000000000016</v>
      </c>
      <c r="I822" s="2">
        <v>0</v>
      </c>
      <c r="J822" s="2">
        <f t="shared" si="2173"/>
        <v>1.1000000000000014</v>
      </c>
      <c r="K822" s="3">
        <f t="shared" si="2174"/>
        <v>13200.000000000016</v>
      </c>
    </row>
    <row r="823" spans="1:11" ht="15.75">
      <c r="A823" s="14">
        <v>43437</v>
      </c>
      <c r="B823" s="11" t="s">
        <v>304</v>
      </c>
      <c r="C823" s="11">
        <v>4000</v>
      </c>
      <c r="D823" s="11" t="s">
        <v>12</v>
      </c>
      <c r="E823" s="21">
        <v>107.5</v>
      </c>
      <c r="F823" s="21">
        <v>108.7</v>
      </c>
      <c r="G823" s="21">
        <v>0</v>
      </c>
      <c r="H823" s="2">
        <f t="shared" si="2172"/>
        <v>4800.0000000000109</v>
      </c>
      <c r="I823" s="2">
        <v>0</v>
      </c>
      <c r="J823" s="2">
        <f t="shared" si="2173"/>
        <v>1.2000000000000026</v>
      </c>
      <c r="K823" s="3">
        <f t="shared" si="2174"/>
        <v>4800.0000000000109</v>
      </c>
    </row>
    <row r="824" spans="1:11" ht="15.75">
      <c r="A824" s="14">
        <v>43425</v>
      </c>
      <c r="B824" s="11" t="s">
        <v>58</v>
      </c>
      <c r="C824" s="11">
        <v>1000</v>
      </c>
      <c r="D824" s="11" t="s">
        <v>12</v>
      </c>
      <c r="E824" s="21">
        <v>617</v>
      </c>
      <c r="F824" s="21">
        <v>629.9</v>
      </c>
      <c r="G824" s="21">
        <v>0</v>
      </c>
      <c r="H824" s="2">
        <f t="shared" si="2172"/>
        <v>12899.999999999978</v>
      </c>
      <c r="I824" s="2">
        <v>0</v>
      </c>
      <c r="J824" s="2">
        <f t="shared" si="2173"/>
        <v>12.899999999999979</v>
      </c>
      <c r="K824" s="3">
        <f t="shared" si="2174"/>
        <v>12899.999999999978</v>
      </c>
    </row>
    <row r="825" spans="1:11" ht="15.75">
      <c r="A825" s="14">
        <v>43424</v>
      </c>
      <c r="B825" s="11" t="s">
        <v>303</v>
      </c>
      <c r="C825" s="11">
        <v>4500</v>
      </c>
      <c r="D825" s="11" t="s">
        <v>12</v>
      </c>
      <c r="E825" s="21">
        <v>158.5</v>
      </c>
      <c r="F825" s="21">
        <v>157</v>
      </c>
      <c r="G825" s="21">
        <v>0</v>
      </c>
      <c r="H825" s="2">
        <f t="shared" si="2172"/>
        <v>-6750</v>
      </c>
      <c r="I825" s="2">
        <v>0</v>
      </c>
      <c r="J825" s="2">
        <f t="shared" si="2173"/>
        <v>-1.5</v>
      </c>
      <c r="K825" s="3">
        <f t="shared" si="2174"/>
        <v>-6750</v>
      </c>
    </row>
    <row r="826" spans="1:11" ht="15.75">
      <c r="A826" s="14">
        <v>43424</v>
      </c>
      <c r="B826" s="11" t="s">
        <v>141</v>
      </c>
      <c r="C826" s="11">
        <v>250</v>
      </c>
      <c r="D826" s="11" t="s">
        <v>12</v>
      </c>
      <c r="E826" s="21">
        <v>2385</v>
      </c>
      <c r="F826" s="21">
        <v>2397</v>
      </c>
      <c r="G826" s="21">
        <v>0</v>
      </c>
      <c r="H826" s="2">
        <f t="shared" si="2172"/>
        <v>3000</v>
      </c>
      <c r="I826" s="2">
        <v>0</v>
      </c>
      <c r="J826" s="2">
        <f t="shared" si="2173"/>
        <v>12</v>
      </c>
      <c r="K826" s="3">
        <f t="shared" si="2174"/>
        <v>3000</v>
      </c>
    </row>
    <row r="827" spans="1:11" ht="15.75">
      <c r="A827" s="14">
        <v>43418</v>
      </c>
      <c r="B827" s="11" t="s">
        <v>292</v>
      </c>
      <c r="C827" s="11">
        <v>500</v>
      </c>
      <c r="D827" s="11" t="s">
        <v>12</v>
      </c>
      <c r="E827" s="21">
        <v>1160</v>
      </c>
      <c r="F827" s="21">
        <v>1170</v>
      </c>
      <c r="G827" s="21">
        <v>0</v>
      </c>
      <c r="H827" s="2">
        <f t="shared" ref="H827" si="2175">(IF(D827="SELL",E827-F827,IF(D827="BUY",F827-E827)))*C827</f>
        <v>5000</v>
      </c>
      <c r="I827" s="2">
        <v>0</v>
      </c>
      <c r="J827" s="2">
        <f t="shared" ref="J827" si="2176">(I827+H827)/C827</f>
        <v>10</v>
      </c>
      <c r="K827" s="3">
        <f t="shared" ref="K827" si="2177">J827*C827</f>
        <v>5000</v>
      </c>
    </row>
    <row r="828" spans="1:11" ht="15.75">
      <c r="A828" s="14">
        <v>43418</v>
      </c>
      <c r="B828" s="11" t="s">
        <v>302</v>
      </c>
      <c r="C828" s="11">
        <v>1250</v>
      </c>
      <c r="D828" s="11" t="s">
        <v>12</v>
      </c>
      <c r="E828" s="21">
        <v>375</v>
      </c>
      <c r="F828" s="21">
        <v>379</v>
      </c>
      <c r="G828" s="21">
        <v>0</v>
      </c>
      <c r="H828" s="2">
        <f t="shared" ref="H828" si="2178">(IF(D828="SELL",E828-F828,IF(D828="BUY",F828-E828)))*C828</f>
        <v>5000</v>
      </c>
      <c r="I828" s="2">
        <v>0</v>
      </c>
      <c r="J828" s="2">
        <f t="shared" ref="J828" si="2179">(I828+H828)/C828</f>
        <v>4</v>
      </c>
      <c r="K828" s="3">
        <f t="shared" ref="K828" si="2180">J828*C828</f>
        <v>5000</v>
      </c>
    </row>
    <row r="829" spans="1:11" ht="15.75">
      <c r="A829" s="14">
        <v>43416</v>
      </c>
      <c r="B829" s="11" t="s">
        <v>301</v>
      </c>
      <c r="C829" s="11">
        <v>500</v>
      </c>
      <c r="D829" s="11" t="s">
        <v>13</v>
      </c>
      <c r="E829" s="21">
        <v>1090</v>
      </c>
      <c r="F829" s="21">
        <v>1085</v>
      </c>
      <c r="G829" s="21">
        <v>0</v>
      </c>
      <c r="H829" s="2">
        <f t="shared" ref="H829" si="2181">(IF(D829="SELL",E829-F829,IF(D829="BUY",F829-E829)))*C829</f>
        <v>2500</v>
      </c>
      <c r="I829" s="2">
        <v>0</v>
      </c>
      <c r="J829" s="2">
        <f t="shared" ref="J829" si="2182">(I829+H829)/C829</f>
        <v>5</v>
      </c>
      <c r="K829" s="3">
        <f t="shared" ref="K829" si="2183">J829*C829</f>
        <v>2500</v>
      </c>
    </row>
    <row r="830" spans="1:11" ht="15.75">
      <c r="A830" s="14">
        <v>43409</v>
      </c>
      <c r="B830" s="11" t="s">
        <v>171</v>
      </c>
      <c r="C830" s="11">
        <v>1250</v>
      </c>
      <c r="D830" s="11" t="s">
        <v>13</v>
      </c>
      <c r="E830" s="21">
        <v>655</v>
      </c>
      <c r="F830" s="21">
        <v>652</v>
      </c>
      <c r="G830" s="21">
        <v>0</v>
      </c>
      <c r="H830" s="2">
        <f t="shared" ref="H830" si="2184">(IF(D830="SELL",E830-F830,IF(D830="BUY",F830-E830)))*C830</f>
        <v>3750</v>
      </c>
      <c r="I830" s="2">
        <v>0</v>
      </c>
      <c r="J830" s="2">
        <f t="shared" ref="J830" si="2185">(I830+H830)/C830</f>
        <v>3</v>
      </c>
      <c r="K830" s="3">
        <f t="shared" ref="K830" si="2186">J830*C830</f>
        <v>3750</v>
      </c>
    </row>
    <row r="831" spans="1:11" ht="15.75">
      <c r="A831" s="14">
        <v>43403</v>
      </c>
      <c r="B831" s="11" t="s">
        <v>227</v>
      </c>
      <c r="C831" s="11">
        <v>2250</v>
      </c>
      <c r="D831" s="11" t="s">
        <v>12</v>
      </c>
      <c r="E831" s="21">
        <v>226</v>
      </c>
      <c r="F831" s="21">
        <v>228</v>
      </c>
      <c r="G831" s="21">
        <v>0</v>
      </c>
      <c r="H831" s="2">
        <f t="shared" ref="H831" si="2187">(IF(D831="SELL",E831-F831,IF(D831="BUY",F831-E831)))*C831</f>
        <v>4500</v>
      </c>
      <c r="I831" s="2">
        <v>0</v>
      </c>
      <c r="J831" s="2">
        <f t="shared" ref="J831" si="2188">(I831+H831)/C831</f>
        <v>2</v>
      </c>
      <c r="K831" s="3">
        <f t="shared" ref="K831" si="2189">J831*C831</f>
        <v>4500</v>
      </c>
    </row>
    <row r="832" spans="1:11" ht="15.75">
      <c r="A832" s="14">
        <v>43403</v>
      </c>
      <c r="B832" s="11" t="s">
        <v>109</v>
      </c>
      <c r="C832" s="11">
        <v>1300</v>
      </c>
      <c r="D832" s="11" t="s">
        <v>12</v>
      </c>
      <c r="E832" s="21">
        <v>437.5</v>
      </c>
      <c r="F832" s="21">
        <v>440</v>
      </c>
      <c r="G832" s="21">
        <v>0</v>
      </c>
      <c r="H832" s="2">
        <f t="shared" ref="H832" si="2190">(IF(D832="SELL",E832-F832,IF(D832="BUY",F832-E832)))*C832</f>
        <v>3250</v>
      </c>
      <c r="I832" s="2">
        <v>0</v>
      </c>
      <c r="J832" s="2">
        <f t="shared" ref="J832" si="2191">(I832+H832)/C832</f>
        <v>2.5</v>
      </c>
      <c r="K832" s="3">
        <f t="shared" ref="K832" si="2192">J832*C832</f>
        <v>3250</v>
      </c>
    </row>
    <row r="833" spans="1:11" ht="15.75">
      <c r="A833" s="14">
        <v>43403</v>
      </c>
      <c r="B833" s="11" t="s">
        <v>69</v>
      </c>
      <c r="C833" s="11">
        <v>3500</v>
      </c>
      <c r="D833" s="11" t="s">
        <v>12</v>
      </c>
      <c r="E833" s="21">
        <v>88.4</v>
      </c>
      <c r="F833" s="21">
        <v>89.4</v>
      </c>
      <c r="G833" s="21">
        <v>0</v>
      </c>
      <c r="H833" s="2">
        <f t="shared" ref="H833" si="2193">(IF(D833="SELL",E833-F833,IF(D833="BUY",F833-E833)))*C833</f>
        <v>3500</v>
      </c>
      <c r="I833" s="2">
        <v>0</v>
      </c>
      <c r="J833" s="2">
        <f t="shared" ref="J833" si="2194">(I833+H833)/C833</f>
        <v>1</v>
      </c>
      <c r="K833" s="3">
        <f t="shared" ref="K833" si="2195">J833*C833</f>
        <v>3500</v>
      </c>
    </row>
    <row r="834" spans="1:11" ht="15.75">
      <c r="A834" s="14">
        <v>43402</v>
      </c>
      <c r="B834" s="11" t="s">
        <v>280</v>
      </c>
      <c r="C834" s="11">
        <v>1100</v>
      </c>
      <c r="D834" s="11" t="s">
        <v>12</v>
      </c>
      <c r="E834" s="21">
        <v>412.3</v>
      </c>
      <c r="F834" s="21">
        <v>415.3</v>
      </c>
      <c r="G834" s="21">
        <v>419</v>
      </c>
      <c r="H834" s="2">
        <f t="shared" ref="H834" si="2196">(IF(D834="SELL",E834-F834,IF(D834="BUY",F834-E834)))*C834</f>
        <v>3300</v>
      </c>
      <c r="I834" s="2">
        <f t="shared" ref="I834" si="2197">(IF(D834="SELL",IF(G834="",0,F834-G834),IF(D834="BUY",IF(G834="",0,G834-F834))))*C834</f>
        <v>4069.9999999999873</v>
      </c>
      <c r="J834" s="2">
        <f t="shared" ref="J834" si="2198">(I834+H834)/C834</f>
        <v>6.6999999999999886</v>
      </c>
      <c r="K834" s="3">
        <f t="shared" ref="K834" si="2199">J834*C834</f>
        <v>7369.9999999999873</v>
      </c>
    </row>
    <row r="835" spans="1:11" ht="15.75">
      <c r="A835" s="14">
        <v>43402</v>
      </c>
      <c r="B835" s="11" t="s">
        <v>237</v>
      </c>
      <c r="C835" s="11">
        <v>1300</v>
      </c>
      <c r="D835" s="11" t="s">
        <v>12</v>
      </c>
      <c r="E835" s="21">
        <v>330.5</v>
      </c>
      <c r="F835" s="21">
        <v>333.7</v>
      </c>
      <c r="G835" s="21">
        <v>0</v>
      </c>
      <c r="H835" s="2">
        <f t="shared" ref="H835" si="2200">(IF(D835="SELL",E835-F835,IF(D835="BUY",F835-E835)))*C835</f>
        <v>4159.9999999999854</v>
      </c>
      <c r="I835" s="2">
        <v>0</v>
      </c>
      <c r="J835" s="2">
        <f t="shared" ref="J835" si="2201">(I835+H835)/C835</f>
        <v>3.1999999999999886</v>
      </c>
      <c r="K835" s="3">
        <f t="shared" ref="K835" si="2202">J835*C835</f>
        <v>4159.9999999999854</v>
      </c>
    </row>
    <row r="836" spans="1:11" ht="15.75">
      <c r="A836" s="14">
        <v>43399</v>
      </c>
      <c r="B836" s="11" t="s">
        <v>237</v>
      </c>
      <c r="C836" s="11">
        <v>1300</v>
      </c>
      <c r="D836" s="11" t="s">
        <v>12</v>
      </c>
      <c r="E836" s="21">
        <v>320.5</v>
      </c>
      <c r="F836" s="21">
        <v>323</v>
      </c>
      <c r="G836" s="21">
        <v>0</v>
      </c>
      <c r="H836" s="2">
        <f t="shared" ref="H836" si="2203">(IF(D836="SELL",E836-F836,IF(D836="BUY",F836-E836)))*C836</f>
        <v>3250</v>
      </c>
      <c r="I836" s="2">
        <v>0</v>
      </c>
      <c r="J836" s="2">
        <f t="shared" ref="J836" si="2204">(I836+H836)/C836</f>
        <v>2.5</v>
      </c>
      <c r="K836" s="3">
        <f t="shared" ref="K836" si="2205">J836*C836</f>
        <v>3250</v>
      </c>
    </row>
    <row r="837" spans="1:11" ht="15.75">
      <c r="A837" s="14">
        <v>43397</v>
      </c>
      <c r="B837" s="11" t="s">
        <v>80</v>
      </c>
      <c r="C837" s="11">
        <v>1000</v>
      </c>
      <c r="D837" s="11" t="s">
        <v>12</v>
      </c>
      <c r="E837" s="21">
        <v>518</v>
      </c>
      <c r="F837" s="21">
        <v>522</v>
      </c>
      <c r="G837" s="21">
        <v>0</v>
      </c>
      <c r="H837" s="2">
        <f t="shared" ref="H837" si="2206">(IF(D837="SELL",E837-F837,IF(D837="BUY",F837-E837)))*C837</f>
        <v>4000</v>
      </c>
      <c r="I837" s="2">
        <v>0</v>
      </c>
      <c r="J837" s="2">
        <f t="shared" ref="J837" si="2207">(I837+H837)/C837</f>
        <v>4</v>
      </c>
      <c r="K837" s="3">
        <f t="shared" ref="K837" si="2208">J837*C837</f>
        <v>4000</v>
      </c>
    </row>
    <row r="838" spans="1:11" ht="15.75">
      <c r="A838" s="14">
        <v>43392</v>
      </c>
      <c r="B838" s="11" t="s">
        <v>221</v>
      </c>
      <c r="C838" s="11">
        <v>1000</v>
      </c>
      <c r="D838" s="11" t="s">
        <v>13</v>
      </c>
      <c r="E838" s="21">
        <v>948</v>
      </c>
      <c r="F838" s="21">
        <v>944</v>
      </c>
      <c r="G838" s="21">
        <v>0</v>
      </c>
      <c r="H838" s="2">
        <f t="shared" ref="H838" si="2209">(IF(D838="SELL",E838-F838,IF(D838="BUY",F838-E838)))*C838</f>
        <v>4000</v>
      </c>
      <c r="I838" s="2">
        <v>0</v>
      </c>
      <c r="J838" s="2">
        <f t="shared" ref="J838" si="2210">(I838+H838)/C838</f>
        <v>4</v>
      </c>
      <c r="K838" s="3">
        <f t="shared" ref="K838" si="2211">J838*C838</f>
        <v>4000</v>
      </c>
    </row>
    <row r="839" spans="1:11" ht="15.75">
      <c r="A839" s="14">
        <v>43390</v>
      </c>
      <c r="B839" s="11" t="s">
        <v>180</v>
      </c>
      <c r="C839" s="11">
        <v>2250</v>
      </c>
      <c r="D839" s="11" t="s">
        <v>12</v>
      </c>
      <c r="E839" s="21">
        <v>172.8</v>
      </c>
      <c r="F839" s="21">
        <v>171</v>
      </c>
      <c r="G839" s="21">
        <v>0</v>
      </c>
      <c r="H839" s="2">
        <f t="shared" ref="H839" si="2212">(IF(D839="SELL",E839-F839,IF(D839="BUY",F839-E839)))*C839</f>
        <v>-4050.0000000000255</v>
      </c>
      <c r="I839" s="2">
        <v>0</v>
      </c>
      <c r="J839" s="2">
        <f t="shared" ref="J839" si="2213">(I839+H839)/C839</f>
        <v>-1.8000000000000114</v>
      </c>
      <c r="K839" s="3">
        <f t="shared" ref="K839" si="2214">J839*C839</f>
        <v>-4050.0000000000255</v>
      </c>
    </row>
    <row r="840" spans="1:11" ht="15.75">
      <c r="A840" s="14">
        <v>43385</v>
      </c>
      <c r="B840" s="11" t="s">
        <v>182</v>
      </c>
      <c r="C840" s="11">
        <v>1300</v>
      </c>
      <c r="D840" s="11" t="s">
        <v>12</v>
      </c>
      <c r="E840" s="21">
        <v>321.25</v>
      </c>
      <c r="F840" s="21">
        <v>324.25</v>
      </c>
      <c r="G840" s="21">
        <v>327.25</v>
      </c>
      <c r="H840" s="2">
        <f t="shared" ref="H840" si="2215">(IF(D840="SELL",E840-F840,IF(D840="BUY",F840-E840)))*C840</f>
        <v>3900</v>
      </c>
      <c r="I840" s="2">
        <f t="shared" ref="I840:I842" si="2216">(IF(D840="SELL",IF(G840="",0,F840-G840),IF(D840="BUY",IF(G840="",0,G840-F840))))*C840</f>
        <v>3900</v>
      </c>
      <c r="J840" s="2">
        <f t="shared" ref="J840" si="2217">(I840+H840)/C840</f>
        <v>6</v>
      </c>
      <c r="K840" s="3">
        <f t="shared" ref="K840" si="2218">J840*C840</f>
        <v>7800</v>
      </c>
    </row>
    <row r="841" spans="1:11" ht="15.75">
      <c r="A841" s="14">
        <v>43384</v>
      </c>
      <c r="B841" s="11" t="s">
        <v>274</v>
      </c>
      <c r="C841" s="11">
        <v>900</v>
      </c>
      <c r="D841" s="11" t="s">
        <v>12</v>
      </c>
      <c r="E841" s="21">
        <v>376</v>
      </c>
      <c r="F841" s="21">
        <v>380</v>
      </c>
      <c r="G841" s="21">
        <v>0</v>
      </c>
      <c r="H841" s="2">
        <f t="shared" ref="H841" si="2219">(IF(D841="SELL",E841-F841,IF(D841="BUY",F841-E841)))*C841</f>
        <v>3600</v>
      </c>
      <c r="I841" s="2">
        <v>0</v>
      </c>
      <c r="J841" s="2">
        <f t="shared" ref="J841" si="2220">(I841+H841)/C841</f>
        <v>4</v>
      </c>
      <c r="K841" s="3">
        <f t="shared" ref="K841" si="2221">J841*C841</f>
        <v>3600</v>
      </c>
    </row>
    <row r="842" spans="1:11" ht="15.75">
      <c r="A842" s="14">
        <v>43381</v>
      </c>
      <c r="B842" s="11" t="s">
        <v>143</v>
      </c>
      <c r="C842" s="11">
        <v>1500</v>
      </c>
      <c r="D842" s="11" t="s">
        <v>13</v>
      </c>
      <c r="E842" s="21">
        <v>231</v>
      </c>
      <c r="F842" s="21">
        <v>228</v>
      </c>
      <c r="G842" s="21">
        <v>225</v>
      </c>
      <c r="H842" s="2">
        <f t="shared" ref="H842:H844" si="2222">(IF(D842="SELL",E842-F842,IF(D842="BUY",F842-E842)))*C842</f>
        <v>4500</v>
      </c>
      <c r="I842" s="2">
        <f t="shared" si="2216"/>
        <v>4500</v>
      </c>
      <c r="J842" s="2">
        <f t="shared" ref="J842:J844" si="2223">(I842+H842)/C842</f>
        <v>6</v>
      </c>
      <c r="K842" s="3">
        <f t="shared" ref="K842:K844" si="2224">J842*C842</f>
        <v>9000</v>
      </c>
    </row>
    <row r="843" spans="1:11" ht="15.75">
      <c r="A843" s="14">
        <v>43381</v>
      </c>
      <c r="B843" s="11" t="s">
        <v>299</v>
      </c>
      <c r="C843" s="11">
        <v>1000</v>
      </c>
      <c r="D843" s="11" t="s">
        <v>13</v>
      </c>
      <c r="E843" s="21">
        <v>483</v>
      </c>
      <c r="F843" s="21">
        <v>479</v>
      </c>
      <c r="G843" s="21">
        <v>0</v>
      </c>
      <c r="H843" s="2">
        <f t="shared" si="2222"/>
        <v>4000</v>
      </c>
      <c r="I843" s="2">
        <v>0</v>
      </c>
      <c r="J843" s="2">
        <f t="shared" si="2223"/>
        <v>4</v>
      </c>
      <c r="K843" s="3">
        <f t="shared" si="2224"/>
        <v>4000</v>
      </c>
    </row>
    <row r="844" spans="1:11" ht="15.75">
      <c r="A844" s="14">
        <v>43378</v>
      </c>
      <c r="B844" s="11" t="s">
        <v>300</v>
      </c>
      <c r="C844" s="11">
        <v>800</v>
      </c>
      <c r="D844" s="11" t="s">
        <v>13</v>
      </c>
      <c r="E844" s="21">
        <v>624</v>
      </c>
      <c r="F844" s="21">
        <v>620</v>
      </c>
      <c r="G844" s="21">
        <v>0</v>
      </c>
      <c r="H844" s="2">
        <f t="shared" si="2222"/>
        <v>3200</v>
      </c>
      <c r="I844" s="2">
        <v>0</v>
      </c>
      <c r="J844" s="2">
        <f t="shared" si="2223"/>
        <v>4</v>
      </c>
      <c r="K844" s="3">
        <f t="shared" si="2224"/>
        <v>3200</v>
      </c>
    </row>
    <row r="845" spans="1:11" ht="15.75">
      <c r="A845" s="14">
        <v>43378</v>
      </c>
      <c r="B845" s="11" t="s">
        <v>299</v>
      </c>
      <c r="C845" s="11">
        <v>1000</v>
      </c>
      <c r="D845" s="11" t="s">
        <v>13</v>
      </c>
      <c r="E845" s="21">
        <v>513.5</v>
      </c>
      <c r="F845" s="21">
        <v>511</v>
      </c>
      <c r="G845" s="21">
        <v>0</v>
      </c>
      <c r="H845" s="2">
        <f t="shared" ref="H845:H849" si="2225">(IF(D845="SELL",E845-F845,IF(D845="BUY",F845-E845)))*C845</f>
        <v>2500</v>
      </c>
      <c r="I845" s="2">
        <v>0</v>
      </c>
      <c r="J845" s="2">
        <f t="shared" ref="J845:J849" si="2226">(I845+H845)/C845</f>
        <v>2.5</v>
      </c>
      <c r="K845" s="3">
        <f t="shared" ref="K845:K849" si="2227">J845*C845</f>
        <v>2500</v>
      </c>
    </row>
    <row r="846" spans="1:11" ht="15.75">
      <c r="A846" s="14">
        <v>43377</v>
      </c>
      <c r="B846" s="11" t="s">
        <v>183</v>
      </c>
      <c r="C846" s="11">
        <v>2750</v>
      </c>
      <c r="D846" s="11" t="s">
        <v>13</v>
      </c>
      <c r="E846" s="21">
        <v>235.5</v>
      </c>
      <c r="F846" s="21">
        <v>234.5</v>
      </c>
      <c r="G846" s="21">
        <v>0</v>
      </c>
      <c r="H846" s="2">
        <f t="shared" si="2225"/>
        <v>2750</v>
      </c>
      <c r="I846" s="2">
        <v>0</v>
      </c>
      <c r="J846" s="2">
        <f t="shared" si="2226"/>
        <v>1</v>
      </c>
      <c r="K846" s="3">
        <f t="shared" si="2227"/>
        <v>2750</v>
      </c>
    </row>
    <row r="847" spans="1:11" ht="15.75">
      <c r="A847" s="14">
        <v>43377</v>
      </c>
      <c r="B847" s="11" t="s">
        <v>182</v>
      </c>
      <c r="C847" s="11">
        <v>1300</v>
      </c>
      <c r="D847" s="11" t="s">
        <v>12</v>
      </c>
      <c r="E847" s="21">
        <v>306.25</v>
      </c>
      <c r="F847" s="21">
        <v>303.25</v>
      </c>
      <c r="G847" s="21">
        <v>0</v>
      </c>
      <c r="H847" s="2">
        <f t="shared" si="2225"/>
        <v>-3900</v>
      </c>
      <c r="I847" s="2">
        <v>0</v>
      </c>
      <c r="J847" s="2">
        <f t="shared" si="2226"/>
        <v>-3</v>
      </c>
      <c r="K847" s="3">
        <f t="shared" si="2227"/>
        <v>-3900</v>
      </c>
    </row>
    <row r="848" spans="1:11" ht="15.75">
      <c r="A848" s="14">
        <v>43376</v>
      </c>
      <c r="B848" s="11" t="s">
        <v>157</v>
      </c>
      <c r="C848" s="11">
        <v>550</v>
      </c>
      <c r="D848" s="11" t="s">
        <v>12</v>
      </c>
      <c r="E848" s="21">
        <v>881</v>
      </c>
      <c r="F848" s="21">
        <v>888</v>
      </c>
      <c r="G848" s="21">
        <v>0</v>
      </c>
      <c r="H848" s="2">
        <f t="shared" si="2225"/>
        <v>3850</v>
      </c>
      <c r="I848" s="2">
        <v>0</v>
      </c>
      <c r="J848" s="2">
        <f t="shared" si="2226"/>
        <v>7</v>
      </c>
      <c r="K848" s="3">
        <f t="shared" si="2227"/>
        <v>3850</v>
      </c>
    </row>
    <row r="849" spans="1:11" ht="15.75">
      <c r="A849" s="14">
        <v>43376</v>
      </c>
      <c r="B849" s="11" t="s">
        <v>298</v>
      </c>
      <c r="C849" s="11">
        <v>1000</v>
      </c>
      <c r="D849" s="11" t="s">
        <v>13</v>
      </c>
      <c r="E849" s="21">
        <v>822</v>
      </c>
      <c r="F849" s="21">
        <v>816</v>
      </c>
      <c r="G849" s="21">
        <v>0</v>
      </c>
      <c r="H849" s="2">
        <f t="shared" si="2225"/>
        <v>6000</v>
      </c>
      <c r="I849" s="2">
        <v>0</v>
      </c>
      <c r="J849" s="2">
        <f t="shared" si="2226"/>
        <v>6</v>
      </c>
      <c r="K849" s="3">
        <f t="shared" si="2227"/>
        <v>6000</v>
      </c>
    </row>
    <row r="850" spans="1:11" ht="15.75">
      <c r="A850" s="14">
        <v>43374</v>
      </c>
      <c r="B850" s="11" t="s">
        <v>215</v>
      </c>
      <c r="C850" s="11">
        <v>500</v>
      </c>
      <c r="D850" s="11" t="s">
        <v>13</v>
      </c>
      <c r="E850" s="21">
        <v>1013.25</v>
      </c>
      <c r="F850" s="21">
        <v>1007.25</v>
      </c>
      <c r="G850" s="21">
        <v>0</v>
      </c>
      <c r="H850" s="2">
        <f t="shared" ref="H850" si="2228">(IF(D850="SELL",E850-F850,IF(D850="BUY",F850-E850)))*C850</f>
        <v>3000</v>
      </c>
      <c r="I850" s="2">
        <v>0</v>
      </c>
      <c r="J850" s="2">
        <f t="shared" ref="J850" si="2229">(I850+H850)/C850</f>
        <v>6</v>
      </c>
      <c r="K850" s="3">
        <f t="shared" ref="K850" si="2230">J850*C850</f>
        <v>3000</v>
      </c>
    </row>
    <row r="851" spans="1:11" ht="15.75">
      <c r="A851" s="14">
        <v>43370</v>
      </c>
      <c r="B851" s="11" t="s">
        <v>297</v>
      </c>
      <c r="C851" s="11">
        <v>500</v>
      </c>
      <c r="D851" s="11" t="s">
        <v>13</v>
      </c>
      <c r="E851" s="21">
        <v>1698</v>
      </c>
      <c r="F851" s="21">
        <v>1688</v>
      </c>
      <c r="G851" s="21">
        <v>0</v>
      </c>
      <c r="H851" s="2">
        <f t="shared" ref="H851" si="2231">(IF(D851="SELL",E851-F851,IF(D851="BUY",F851-E851)))*C851</f>
        <v>5000</v>
      </c>
      <c r="I851" s="2">
        <v>0</v>
      </c>
      <c r="J851" s="2">
        <f t="shared" ref="J851" si="2232">(I851+H851)/C851</f>
        <v>10</v>
      </c>
      <c r="K851" s="3">
        <f t="shared" ref="K851" si="2233">J851*C851</f>
        <v>5000</v>
      </c>
    </row>
    <row r="852" spans="1:11" ht="15.75">
      <c r="A852" s="14">
        <v>43350</v>
      </c>
      <c r="B852" s="11" t="s">
        <v>161</v>
      </c>
      <c r="C852" s="11">
        <v>3500</v>
      </c>
      <c r="D852" s="11" t="s">
        <v>12</v>
      </c>
      <c r="E852" s="21">
        <v>125</v>
      </c>
      <c r="F852" s="21">
        <v>126</v>
      </c>
      <c r="G852" s="21">
        <v>0</v>
      </c>
      <c r="H852" s="2">
        <f t="shared" ref="H852" si="2234">(IF(D852="SELL",E852-F852,IF(D852="BUY",F852-E852)))*C852</f>
        <v>3500</v>
      </c>
      <c r="I852" s="2">
        <v>0</v>
      </c>
      <c r="J852" s="2">
        <f t="shared" ref="J852" si="2235">(I852+H852)/C852</f>
        <v>1</v>
      </c>
      <c r="K852" s="3">
        <f t="shared" ref="K852" si="2236">J852*C852</f>
        <v>3500</v>
      </c>
    </row>
    <row r="853" spans="1:11" ht="15.75">
      <c r="A853" s="14">
        <v>43346</v>
      </c>
      <c r="B853" s="11" t="s">
        <v>200</v>
      </c>
      <c r="C853" s="11">
        <v>1250</v>
      </c>
      <c r="D853" s="11" t="s">
        <v>12</v>
      </c>
      <c r="E853" s="21">
        <v>326</v>
      </c>
      <c r="F853" s="21">
        <v>329</v>
      </c>
      <c r="G853" s="21">
        <v>0</v>
      </c>
      <c r="H853" s="2">
        <f t="shared" ref="H853:H854" si="2237">(IF(D853="SELL",E853-F853,IF(D853="BUY",F853-E853)))*C853</f>
        <v>3750</v>
      </c>
      <c r="I853" s="2">
        <v>0</v>
      </c>
      <c r="J853" s="2">
        <f t="shared" ref="J853:J854" si="2238">(I853+H853)/C853</f>
        <v>3</v>
      </c>
      <c r="K853" s="3">
        <f t="shared" ref="K853:K854" si="2239">J853*C853</f>
        <v>3750</v>
      </c>
    </row>
    <row r="854" spans="1:11" ht="15.75">
      <c r="A854" s="14">
        <v>43343</v>
      </c>
      <c r="B854" s="11" t="s">
        <v>182</v>
      </c>
      <c r="C854" s="11">
        <v>1250</v>
      </c>
      <c r="D854" s="11" t="s">
        <v>12</v>
      </c>
      <c r="E854" s="21">
        <v>460.5</v>
      </c>
      <c r="F854" s="21">
        <v>464</v>
      </c>
      <c r="G854" s="21">
        <v>468</v>
      </c>
      <c r="H854" s="2">
        <f t="shared" si="2237"/>
        <v>4375</v>
      </c>
      <c r="I854" s="2">
        <f t="shared" ref="I854" si="2240">(IF(D854="SELL",IF(G854="",0,F854-G854),IF(D854="BUY",IF(G854="",0,G854-F854))))*C854</f>
        <v>5000</v>
      </c>
      <c r="J854" s="2">
        <f t="shared" si="2238"/>
        <v>7.5</v>
      </c>
      <c r="K854" s="3">
        <f t="shared" si="2239"/>
        <v>9375</v>
      </c>
    </row>
    <row r="855" spans="1:11" ht="15.75">
      <c r="A855" s="14">
        <v>43343</v>
      </c>
      <c r="B855" s="11" t="s">
        <v>143</v>
      </c>
      <c r="C855" s="11">
        <v>1500</v>
      </c>
      <c r="D855" s="11" t="s">
        <v>12</v>
      </c>
      <c r="E855" s="21">
        <v>454.5</v>
      </c>
      <c r="F855" s="21">
        <v>457.5</v>
      </c>
      <c r="G855" s="21">
        <v>461.5</v>
      </c>
      <c r="H855" s="2">
        <f t="shared" ref="H855" si="2241">(IF(D855="SELL",E855-F855,IF(D855="BUY",F855-E855)))*C855</f>
        <v>4500</v>
      </c>
      <c r="I855" s="2">
        <f t="shared" ref="I855" si="2242">(IF(D855="SELL",IF(G855="",0,F855-G855),IF(D855="BUY",IF(G855="",0,G855-F855))))*C855</f>
        <v>6000</v>
      </c>
      <c r="J855" s="2">
        <f t="shared" ref="J855" si="2243">(I855+H855)/C855</f>
        <v>7</v>
      </c>
      <c r="K855" s="3">
        <f t="shared" ref="K855" si="2244">J855*C855</f>
        <v>10500</v>
      </c>
    </row>
    <row r="856" spans="1:11" ht="15.75">
      <c r="A856" s="14">
        <v>43341</v>
      </c>
      <c r="B856" s="11" t="s">
        <v>255</v>
      </c>
      <c r="C856" s="11">
        <v>6000</v>
      </c>
      <c r="D856" s="11" t="s">
        <v>12</v>
      </c>
      <c r="E856" s="21">
        <v>110</v>
      </c>
      <c r="F856" s="21">
        <v>110.7</v>
      </c>
      <c r="G856" s="21">
        <v>0</v>
      </c>
      <c r="H856" s="2">
        <f t="shared" ref="H856" si="2245">(IF(D856="SELL",E856-F856,IF(D856="BUY",F856-E856)))*C856</f>
        <v>4200.0000000000173</v>
      </c>
      <c r="I856" s="2">
        <v>0</v>
      </c>
      <c r="J856" s="2">
        <f t="shared" ref="J856" si="2246">(I856+H856)/C856</f>
        <v>0.70000000000000284</v>
      </c>
      <c r="K856" s="3">
        <f t="shared" ref="K856" si="2247">J856*C856</f>
        <v>4200.0000000000173</v>
      </c>
    </row>
    <row r="857" spans="1:11" ht="15.75">
      <c r="A857" s="14">
        <v>43339</v>
      </c>
      <c r="B857" s="11" t="s">
        <v>183</v>
      </c>
      <c r="C857" s="11">
        <v>2750</v>
      </c>
      <c r="D857" s="11" t="s">
        <v>12</v>
      </c>
      <c r="E857" s="21">
        <v>282.5</v>
      </c>
      <c r="F857" s="21">
        <v>284</v>
      </c>
      <c r="G857" s="21">
        <v>0</v>
      </c>
      <c r="H857" s="2">
        <f t="shared" ref="H857" si="2248">(IF(D857="SELL",E857-F857,IF(D857="BUY",F857-E857)))*C857</f>
        <v>4125</v>
      </c>
      <c r="I857" s="2">
        <v>0</v>
      </c>
      <c r="J857" s="2">
        <f t="shared" ref="J857" si="2249">(I857+H857)/C857</f>
        <v>1.5</v>
      </c>
      <c r="K857" s="3">
        <f t="shared" ref="K857" si="2250">J857*C857</f>
        <v>4125</v>
      </c>
    </row>
    <row r="858" spans="1:11" ht="15.75">
      <c r="A858" s="14">
        <v>43336</v>
      </c>
      <c r="B858" s="11" t="s">
        <v>241</v>
      </c>
      <c r="C858" s="11">
        <v>1200</v>
      </c>
      <c r="D858" s="11" t="s">
        <v>12</v>
      </c>
      <c r="E858" s="21">
        <v>658.5</v>
      </c>
      <c r="F858" s="21">
        <v>661</v>
      </c>
      <c r="G858" s="21">
        <v>0</v>
      </c>
      <c r="H858" s="2">
        <f t="shared" ref="H858" si="2251">(IF(D858="SELL",E858-F858,IF(D858="BUY",F858-E858)))*C858</f>
        <v>3000</v>
      </c>
      <c r="I858" s="2">
        <v>0</v>
      </c>
      <c r="J858" s="2">
        <f t="shared" ref="J858" si="2252">(I858+H858)/C858</f>
        <v>2.5</v>
      </c>
      <c r="K858" s="3">
        <f t="shared" ref="K858" si="2253">J858*C858</f>
        <v>3000</v>
      </c>
    </row>
    <row r="859" spans="1:11" ht="15.75">
      <c r="A859" s="14">
        <v>43329</v>
      </c>
      <c r="B859" s="11" t="s">
        <v>196</v>
      </c>
      <c r="C859" s="11">
        <v>2500</v>
      </c>
      <c r="D859" s="11" t="s">
        <v>12</v>
      </c>
      <c r="E859" s="21">
        <v>228.5</v>
      </c>
      <c r="F859" s="21">
        <v>230</v>
      </c>
      <c r="G859" s="21">
        <v>0</v>
      </c>
      <c r="H859" s="2">
        <f t="shared" ref="H859" si="2254">(IF(D859="SELL",E859-F859,IF(D859="BUY",F859-E859)))*C859</f>
        <v>3750</v>
      </c>
      <c r="I859" s="2">
        <v>0</v>
      </c>
      <c r="J859" s="2">
        <f t="shared" ref="J859" si="2255">(I859+H859)/C859</f>
        <v>1.5</v>
      </c>
      <c r="K859" s="3">
        <f t="shared" ref="K859" si="2256">J859*C859</f>
        <v>3750</v>
      </c>
    </row>
    <row r="860" spans="1:11" ht="15.75">
      <c r="A860" s="14">
        <v>43328</v>
      </c>
      <c r="B860" s="11" t="s">
        <v>192</v>
      </c>
      <c r="C860" s="11">
        <v>1200</v>
      </c>
      <c r="D860" s="11" t="s">
        <v>12</v>
      </c>
      <c r="E860" s="21">
        <v>293</v>
      </c>
      <c r="F860" s="21">
        <v>296</v>
      </c>
      <c r="G860" s="21">
        <v>0</v>
      </c>
      <c r="H860" s="2">
        <f t="shared" ref="H860" si="2257">(IF(D860="SELL",E860-F860,IF(D860="BUY",F860-E860)))*C860</f>
        <v>3600</v>
      </c>
      <c r="I860" s="2">
        <v>0</v>
      </c>
      <c r="J860" s="2">
        <f t="shared" ref="J860" si="2258">(I860+H860)/C860</f>
        <v>3</v>
      </c>
      <c r="K860" s="3">
        <f t="shared" ref="K860" si="2259">J860*C860</f>
        <v>3600</v>
      </c>
    </row>
    <row r="861" spans="1:11" ht="15.75">
      <c r="A861" s="14">
        <v>43326</v>
      </c>
      <c r="B861" s="11" t="s">
        <v>296</v>
      </c>
      <c r="C861" s="11">
        <v>500</v>
      </c>
      <c r="D861" s="11" t="s">
        <v>12</v>
      </c>
      <c r="E861" s="21">
        <v>2015</v>
      </c>
      <c r="F861" s="21">
        <v>2020</v>
      </c>
      <c r="G861" s="21">
        <v>0</v>
      </c>
      <c r="H861" s="2">
        <f t="shared" ref="H861" si="2260">(IF(D861="SELL",E861-F861,IF(D861="BUY",F861-E861)))*C861</f>
        <v>2500</v>
      </c>
      <c r="I861" s="2">
        <v>0</v>
      </c>
      <c r="J861" s="2">
        <f t="shared" ref="J861" si="2261">(I861+H861)/C861</f>
        <v>5</v>
      </c>
      <c r="K861" s="3">
        <f t="shared" ref="K861" si="2262">J861*C861</f>
        <v>2500</v>
      </c>
    </row>
    <row r="862" spans="1:11" ht="15.75">
      <c r="A862" s="14">
        <v>43326</v>
      </c>
      <c r="B862" s="11" t="s">
        <v>110</v>
      </c>
      <c r="C862" s="11">
        <v>750</v>
      </c>
      <c r="D862" s="11" t="s">
        <v>12</v>
      </c>
      <c r="E862" s="21">
        <v>1325</v>
      </c>
      <c r="F862" s="21">
        <v>1330</v>
      </c>
      <c r="G862" s="21">
        <v>0</v>
      </c>
      <c r="H862" s="2">
        <f t="shared" ref="H862:H863" si="2263">(IF(D862="SELL",E862-F862,IF(D862="BUY",F862-E862)))*C862</f>
        <v>3750</v>
      </c>
      <c r="I862" s="2">
        <v>0</v>
      </c>
      <c r="J862" s="2">
        <f t="shared" ref="J862:J863" si="2264">(I862+H862)/C862</f>
        <v>5</v>
      </c>
      <c r="K862" s="3">
        <f t="shared" ref="K862:K863" si="2265">J862*C862</f>
        <v>3750</v>
      </c>
    </row>
    <row r="863" spans="1:11" ht="15.75">
      <c r="A863" s="14">
        <v>43320</v>
      </c>
      <c r="B863" s="11" t="s">
        <v>295</v>
      </c>
      <c r="C863" s="11">
        <v>700</v>
      </c>
      <c r="D863" s="11" t="s">
        <v>12</v>
      </c>
      <c r="E863" s="21">
        <v>828</v>
      </c>
      <c r="F863" s="21">
        <v>820</v>
      </c>
      <c r="G863" s="21">
        <v>0</v>
      </c>
      <c r="H863" s="2">
        <f t="shared" si="2263"/>
        <v>-5600</v>
      </c>
      <c r="I863" s="2">
        <v>0</v>
      </c>
      <c r="J863" s="2">
        <f t="shared" si="2264"/>
        <v>-8</v>
      </c>
      <c r="K863" s="3">
        <f t="shared" si="2265"/>
        <v>-5600</v>
      </c>
    </row>
    <row r="864" spans="1:11" ht="15.75">
      <c r="A864" s="14">
        <v>43315</v>
      </c>
      <c r="B864" s="11" t="s">
        <v>294</v>
      </c>
      <c r="C864" s="11">
        <v>700</v>
      </c>
      <c r="D864" s="11" t="s">
        <v>12</v>
      </c>
      <c r="E864" s="21">
        <v>886</v>
      </c>
      <c r="F864" s="21">
        <v>891</v>
      </c>
      <c r="G864" s="21">
        <v>0</v>
      </c>
      <c r="H864" s="2">
        <f t="shared" ref="H864" si="2266">(IF(D864="SELL",E864-F864,IF(D864="BUY",F864-E864)))*C864</f>
        <v>3500</v>
      </c>
      <c r="I864" s="2">
        <v>0</v>
      </c>
      <c r="J864" s="2">
        <f t="shared" ref="J864" si="2267">(I864+H864)/C864</f>
        <v>5</v>
      </c>
      <c r="K864" s="3">
        <f t="shared" ref="K864" si="2268">J864*C864</f>
        <v>3500</v>
      </c>
    </row>
    <row r="865" spans="1:11" ht="15.75">
      <c r="A865" s="14">
        <v>43315</v>
      </c>
      <c r="B865" s="11" t="s">
        <v>259</v>
      </c>
      <c r="C865" s="11">
        <v>700</v>
      </c>
      <c r="D865" s="11" t="s">
        <v>12</v>
      </c>
      <c r="E865" s="21">
        <v>686</v>
      </c>
      <c r="F865" s="21">
        <v>691</v>
      </c>
      <c r="G865" s="21">
        <v>699</v>
      </c>
      <c r="H865" s="2">
        <f t="shared" ref="H865" si="2269">(IF(D865="SELL",E865-F865,IF(D865="BUY",F865-E865)))*C865</f>
        <v>3500</v>
      </c>
      <c r="I865" s="2">
        <f t="shared" ref="I865" si="2270">(IF(D865="SELL",IF(G865="",0,F865-G865),IF(D865="BUY",IF(G865="",0,G865-F865))))*C865</f>
        <v>5600</v>
      </c>
      <c r="J865" s="2">
        <f t="shared" ref="J865" si="2271">(I865+H865)/C865</f>
        <v>13</v>
      </c>
      <c r="K865" s="3">
        <f t="shared" ref="K865" si="2272">J865*C865</f>
        <v>9100</v>
      </c>
    </row>
    <row r="866" spans="1:11" ht="15.75">
      <c r="A866" s="14">
        <v>43315</v>
      </c>
      <c r="B866" s="11" t="s">
        <v>236</v>
      </c>
      <c r="C866" s="11">
        <v>5000</v>
      </c>
      <c r="D866" s="11" t="s">
        <v>12</v>
      </c>
      <c r="E866" s="21">
        <v>106</v>
      </c>
      <c r="F866" s="21">
        <v>107</v>
      </c>
      <c r="G866" s="21">
        <v>0</v>
      </c>
      <c r="H866" s="2">
        <f t="shared" ref="H866" si="2273">(IF(D866="SELL",E866-F866,IF(D866="BUY",F866-E866)))*C866</f>
        <v>5000</v>
      </c>
      <c r="I866" s="2">
        <v>0</v>
      </c>
      <c r="J866" s="2">
        <f t="shared" ref="J866" si="2274">(I866+H866)/C866</f>
        <v>1</v>
      </c>
      <c r="K866" s="3">
        <f t="shared" ref="K866" si="2275">J866*C866</f>
        <v>5000</v>
      </c>
    </row>
    <row r="867" spans="1:11" ht="15.75">
      <c r="A867" s="14">
        <v>43314</v>
      </c>
      <c r="B867" s="11" t="s">
        <v>200</v>
      </c>
      <c r="C867" s="11">
        <v>1250</v>
      </c>
      <c r="D867" s="11" t="s">
        <v>12</v>
      </c>
      <c r="E867" s="21">
        <v>356</v>
      </c>
      <c r="F867" s="21">
        <v>360</v>
      </c>
      <c r="G867" s="21">
        <v>0</v>
      </c>
      <c r="H867" s="2">
        <f t="shared" ref="H867" si="2276">(IF(D867="SELL",E867-F867,IF(D867="BUY",F867-E867)))*C867</f>
        <v>5000</v>
      </c>
      <c r="I867" s="2">
        <v>0</v>
      </c>
      <c r="J867" s="2">
        <f t="shared" ref="J867" si="2277">(I867+H867)/C867</f>
        <v>4</v>
      </c>
      <c r="K867" s="3">
        <f t="shared" ref="K867" si="2278">J867*C867</f>
        <v>5000</v>
      </c>
    </row>
    <row r="868" spans="1:11" ht="15.75">
      <c r="A868" s="14">
        <v>43305</v>
      </c>
      <c r="B868" s="11" t="s">
        <v>132</v>
      </c>
      <c r="C868" s="11">
        <v>1500</v>
      </c>
      <c r="D868" s="11" t="s">
        <v>12</v>
      </c>
      <c r="E868" s="21">
        <v>430</v>
      </c>
      <c r="F868" s="21">
        <v>433</v>
      </c>
      <c r="G868" s="21">
        <v>438</v>
      </c>
      <c r="H868" s="2">
        <f t="shared" ref="H868" si="2279">(IF(D868="SELL",E868-F868,IF(D868="BUY",F868-E868)))*C868</f>
        <v>4500</v>
      </c>
      <c r="I868" s="2">
        <f t="shared" ref="I868" si="2280">(IF(D868="SELL",IF(G868="",0,F868-G868),IF(D868="BUY",IF(G868="",0,G868-F868))))*C868</f>
        <v>7500</v>
      </c>
      <c r="J868" s="2">
        <f t="shared" ref="J868" si="2281">(I868+H868)/C868</f>
        <v>8</v>
      </c>
      <c r="K868" s="3">
        <f t="shared" ref="K868" si="2282">J868*C868</f>
        <v>12000</v>
      </c>
    </row>
    <row r="869" spans="1:11" ht="15.75">
      <c r="A869" s="14">
        <v>43305</v>
      </c>
      <c r="B869" s="11" t="s">
        <v>293</v>
      </c>
      <c r="C869" s="11">
        <v>800</v>
      </c>
      <c r="D869" s="11" t="s">
        <v>12</v>
      </c>
      <c r="E869" s="21">
        <v>833</v>
      </c>
      <c r="F869" s="21">
        <v>837</v>
      </c>
      <c r="G869" s="21">
        <v>0</v>
      </c>
      <c r="H869" s="2">
        <f t="shared" ref="H869:H870" si="2283">(IF(D869="SELL",E869-F869,IF(D869="BUY",F869-E869)))*C869</f>
        <v>3200</v>
      </c>
      <c r="I869" s="2">
        <v>0</v>
      </c>
      <c r="J869" s="2">
        <f t="shared" ref="J869:J870" si="2284">(I869+H869)/C869</f>
        <v>4</v>
      </c>
      <c r="K869" s="3">
        <f t="shared" ref="K869:K870" si="2285">J869*C869</f>
        <v>3200</v>
      </c>
    </row>
    <row r="870" spans="1:11" ht="15.75">
      <c r="A870" s="14">
        <v>43305</v>
      </c>
      <c r="B870" s="11" t="s">
        <v>116</v>
      </c>
      <c r="C870" s="11">
        <v>1061</v>
      </c>
      <c r="D870" s="11" t="s">
        <v>12</v>
      </c>
      <c r="E870" s="21">
        <v>525</v>
      </c>
      <c r="F870" s="21">
        <v>530</v>
      </c>
      <c r="G870" s="21">
        <v>0</v>
      </c>
      <c r="H870" s="2">
        <f t="shared" si="2283"/>
        <v>5305</v>
      </c>
      <c r="I870" s="2">
        <v>0</v>
      </c>
      <c r="J870" s="2">
        <f t="shared" si="2284"/>
        <v>5</v>
      </c>
      <c r="K870" s="3">
        <f t="shared" si="2285"/>
        <v>5305</v>
      </c>
    </row>
    <row r="871" spans="1:11" ht="15.75">
      <c r="A871" s="14">
        <v>43305</v>
      </c>
      <c r="B871" s="11" t="s">
        <v>245</v>
      </c>
      <c r="C871" s="11">
        <v>800</v>
      </c>
      <c r="D871" s="11" t="s">
        <v>12</v>
      </c>
      <c r="E871" s="21">
        <v>832.5</v>
      </c>
      <c r="F871" s="21">
        <v>838</v>
      </c>
      <c r="G871" s="21">
        <v>0</v>
      </c>
      <c r="H871" s="2">
        <f t="shared" ref="H871" si="2286">(IF(D871="SELL",E871-F871,IF(D871="BUY",F871-E871)))*C871</f>
        <v>4400</v>
      </c>
      <c r="I871" s="2">
        <v>0</v>
      </c>
      <c r="J871" s="2">
        <f t="shared" ref="J871" si="2287">(I871+H871)/C871</f>
        <v>5.5</v>
      </c>
      <c r="K871" s="3">
        <f t="shared" ref="K871" si="2288">J871*C871</f>
        <v>4400</v>
      </c>
    </row>
    <row r="872" spans="1:11" ht="15.75">
      <c r="A872" s="14">
        <v>43304</v>
      </c>
      <c r="B872" s="11" t="s">
        <v>292</v>
      </c>
      <c r="C872" s="11">
        <v>500</v>
      </c>
      <c r="D872" s="11" t="s">
        <v>12</v>
      </c>
      <c r="E872" s="21">
        <v>942</v>
      </c>
      <c r="F872" s="21">
        <v>950</v>
      </c>
      <c r="G872" s="21">
        <v>0</v>
      </c>
      <c r="H872" s="2">
        <f t="shared" ref="H872" si="2289">(IF(D872="SELL",E872-F872,IF(D872="BUY",F872-E872)))*C872</f>
        <v>4000</v>
      </c>
      <c r="I872" s="2">
        <v>0</v>
      </c>
      <c r="J872" s="2">
        <f t="shared" ref="J872" si="2290">(I872+H872)/C872</f>
        <v>8</v>
      </c>
      <c r="K872" s="3">
        <f t="shared" ref="K872" si="2291">J872*C872</f>
        <v>4000</v>
      </c>
    </row>
    <row r="873" spans="1:11" ht="15.75">
      <c r="A873" s="14">
        <v>43301</v>
      </c>
      <c r="B873" s="11" t="s">
        <v>291</v>
      </c>
      <c r="C873" s="11">
        <v>350</v>
      </c>
      <c r="D873" s="11" t="s">
        <v>13</v>
      </c>
      <c r="E873" s="21">
        <v>1360</v>
      </c>
      <c r="F873" s="21">
        <v>1352</v>
      </c>
      <c r="G873" s="21">
        <v>0</v>
      </c>
      <c r="H873" s="2">
        <f t="shared" ref="H873" si="2292">(IF(D873="SELL",E873-F873,IF(D873="BUY",F873-E873)))*C873</f>
        <v>2800</v>
      </c>
      <c r="I873" s="2">
        <v>0</v>
      </c>
      <c r="J873" s="2">
        <f t="shared" ref="J873" si="2293">(I873+H873)/C873</f>
        <v>8</v>
      </c>
      <c r="K873" s="3">
        <f t="shared" ref="K873" si="2294">J873*C873</f>
        <v>2800</v>
      </c>
    </row>
    <row r="874" spans="1:11" ht="15.75">
      <c r="A874" s="14">
        <v>43300</v>
      </c>
      <c r="B874" s="11" t="s">
        <v>232</v>
      </c>
      <c r="C874" s="11">
        <v>1200</v>
      </c>
      <c r="D874" s="11" t="s">
        <v>13</v>
      </c>
      <c r="E874" s="21">
        <v>970</v>
      </c>
      <c r="F874" s="21">
        <v>965</v>
      </c>
      <c r="G874" s="21">
        <v>955</v>
      </c>
      <c r="H874" s="2">
        <f t="shared" ref="H874" si="2295">(IF(D874="SELL",E874-F874,IF(D874="BUY",F874-E874)))*C874</f>
        <v>6000</v>
      </c>
      <c r="I874" s="2">
        <f t="shared" ref="I874" si="2296">(IF(D874="SELL",IF(G874="",0,F874-G874),IF(D874="BUY",IF(G874="",0,G874-F874))))*C874</f>
        <v>12000</v>
      </c>
      <c r="J874" s="2">
        <f t="shared" ref="J874" si="2297">(I874+H874)/C874</f>
        <v>15</v>
      </c>
      <c r="K874" s="3">
        <f t="shared" ref="K874" si="2298">J874*C874</f>
        <v>18000</v>
      </c>
    </row>
    <row r="875" spans="1:11" ht="15.75">
      <c r="A875" s="14">
        <v>43299</v>
      </c>
      <c r="B875" s="11" t="s">
        <v>174</v>
      </c>
      <c r="C875" s="11">
        <v>1800</v>
      </c>
      <c r="D875" s="11" t="s">
        <v>12</v>
      </c>
      <c r="E875" s="21">
        <v>402</v>
      </c>
      <c r="F875" s="21">
        <v>404</v>
      </c>
      <c r="G875" s="21">
        <v>0</v>
      </c>
      <c r="H875" s="2">
        <f t="shared" ref="H875" si="2299">(IF(D875="SELL",E875-F875,IF(D875="BUY",F875-E875)))*C875</f>
        <v>3600</v>
      </c>
      <c r="I875" s="2">
        <v>0</v>
      </c>
      <c r="J875" s="2">
        <f t="shared" ref="J875" si="2300">(I875+H875)/C875</f>
        <v>2</v>
      </c>
      <c r="K875" s="3">
        <f t="shared" ref="K875" si="2301">J875*C875</f>
        <v>3600</v>
      </c>
    </row>
    <row r="876" spans="1:11" ht="15.75">
      <c r="A876" s="14">
        <v>43299</v>
      </c>
      <c r="B876" s="11" t="s">
        <v>139</v>
      </c>
      <c r="C876" s="11">
        <v>350</v>
      </c>
      <c r="D876" s="11" t="s">
        <v>13</v>
      </c>
      <c r="E876" s="21">
        <v>1252</v>
      </c>
      <c r="F876" s="21">
        <v>1243</v>
      </c>
      <c r="G876" s="21">
        <v>0</v>
      </c>
      <c r="H876" s="2">
        <f t="shared" ref="H876" si="2302">(IF(D876="SELL",E876-F876,IF(D876="BUY",F876-E876)))*C876</f>
        <v>3150</v>
      </c>
      <c r="I876" s="2">
        <v>0</v>
      </c>
      <c r="J876" s="2">
        <f t="shared" ref="J876" si="2303">(I876+H876)/C876</f>
        <v>9</v>
      </c>
      <c r="K876" s="3">
        <f t="shared" ref="K876" si="2304">J876*C876</f>
        <v>3150</v>
      </c>
    </row>
    <row r="877" spans="1:11" ht="15.75">
      <c r="A877" s="14">
        <v>43298</v>
      </c>
      <c r="B877" s="11" t="s">
        <v>290</v>
      </c>
      <c r="C877" s="11">
        <v>1200</v>
      </c>
      <c r="D877" s="11" t="s">
        <v>12</v>
      </c>
      <c r="E877" s="21">
        <v>525</v>
      </c>
      <c r="F877" s="21">
        <v>528</v>
      </c>
      <c r="G877" s="21">
        <v>533</v>
      </c>
      <c r="H877" s="2">
        <f t="shared" ref="H877" si="2305">(IF(D877="SELL",E877-F877,IF(D877="BUY",F877-E877)))*C877</f>
        <v>3600</v>
      </c>
      <c r="I877" s="2">
        <f t="shared" ref="I877:I879" si="2306">(IF(D877="SELL",IF(G877="",0,F877-G877),IF(D877="BUY",IF(G877="",0,G877-F877))))*C877</f>
        <v>6000</v>
      </c>
      <c r="J877" s="2">
        <f t="shared" ref="J877" si="2307">(I877+H877)/C877</f>
        <v>8</v>
      </c>
      <c r="K877" s="3">
        <f t="shared" ref="K877" si="2308">J877*C877</f>
        <v>9600</v>
      </c>
    </row>
    <row r="878" spans="1:11" ht="15.75">
      <c r="A878" s="14">
        <v>43291</v>
      </c>
      <c r="B878" s="11" t="s">
        <v>261</v>
      </c>
      <c r="C878" s="11">
        <v>3000</v>
      </c>
      <c r="D878" s="11" t="s">
        <v>12</v>
      </c>
      <c r="E878" s="21">
        <v>318</v>
      </c>
      <c r="F878" s="21">
        <v>315</v>
      </c>
      <c r="G878" s="21">
        <v>0</v>
      </c>
      <c r="H878" s="2">
        <f t="shared" ref="H878" si="2309">(IF(D878="SELL",E878-F878,IF(D878="BUY",F878-E878)))*C878</f>
        <v>-9000</v>
      </c>
      <c r="I878" s="2">
        <v>0</v>
      </c>
      <c r="J878" s="2">
        <f t="shared" ref="J878" si="2310">(I878+H878)/C878</f>
        <v>-3</v>
      </c>
      <c r="K878" s="3">
        <f t="shared" ref="K878" si="2311">J878*C878</f>
        <v>-9000</v>
      </c>
    </row>
    <row r="879" spans="1:11" ht="15.75">
      <c r="A879" s="14">
        <v>43284</v>
      </c>
      <c r="B879" s="11" t="s">
        <v>170</v>
      </c>
      <c r="C879" s="11">
        <v>2600</v>
      </c>
      <c r="D879" s="11" t="s">
        <v>12</v>
      </c>
      <c r="E879" s="21">
        <v>337</v>
      </c>
      <c r="F879" s="21">
        <v>338.4</v>
      </c>
      <c r="G879" s="21">
        <v>340.5</v>
      </c>
      <c r="H879" s="2">
        <f t="shared" ref="H879" si="2312">(IF(D879="SELL",E879-F879,IF(D879="BUY",F879-E879)))*C879</f>
        <v>3639.9999999999409</v>
      </c>
      <c r="I879" s="2">
        <f t="shared" si="2306"/>
        <v>5460.0000000000591</v>
      </c>
      <c r="J879" s="2">
        <f t="shared" ref="J879" si="2313">(I879+H879)/C879</f>
        <v>3.5</v>
      </c>
      <c r="K879" s="3">
        <f t="shared" ref="K879" si="2314">J879*C879</f>
        <v>9100</v>
      </c>
    </row>
    <row r="880" spans="1:11" ht="15.75">
      <c r="A880" s="14">
        <v>43280</v>
      </c>
      <c r="B880" s="11" t="s">
        <v>124</v>
      </c>
      <c r="C880" s="11">
        <v>1500</v>
      </c>
      <c r="D880" s="11" t="s">
        <v>12</v>
      </c>
      <c r="E880" s="21">
        <v>435</v>
      </c>
      <c r="F880" s="21">
        <v>437</v>
      </c>
      <c r="G880" s="21">
        <v>0</v>
      </c>
      <c r="H880" s="2">
        <f t="shared" ref="H880" si="2315">(IF(D880="SELL",E880-F880,IF(D880="BUY",F880-E880)))*C880</f>
        <v>3000</v>
      </c>
      <c r="I880" s="2">
        <v>0</v>
      </c>
      <c r="J880" s="2">
        <f t="shared" ref="J880" si="2316">(I880+H880)/C880</f>
        <v>2</v>
      </c>
      <c r="K880" s="3">
        <f t="shared" ref="K880" si="2317">J880*C880</f>
        <v>3000</v>
      </c>
    </row>
    <row r="881" spans="1:11" ht="15.75">
      <c r="A881" s="14">
        <v>43279</v>
      </c>
      <c r="B881" s="11" t="s">
        <v>160</v>
      </c>
      <c r="C881" s="11">
        <v>3000</v>
      </c>
      <c r="D881" s="11" t="s">
        <v>12</v>
      </c>
      <c r="E881" s="21">
        <v>154.6</v>
      </c>
      <c r="F881" s="21">
        <v>155.6</v>
      </c>
      <c r="G881" s="21">
        <v>0</v>
      </c>
      <c r="H881" s="2">
        <f t="shared" ref="H881" si="2318">(IF(D881="SELL",E881-F881,IF(D881="BUY",F881-E881)))*C881</f>
        <v>3000</v>
      </c>
      <c r="I881" s="2">
        <v>0</v>
      </c>
      <c r="J881" s="2">
        <f t="shared" ref="J881" si="2319">(I881+H881)/C881</f>
        <v>1</v>
      </c>
      <c r="K881" s="3">
        <f t="shared" ref="K881" si="2320">J881*C881</f>
        <v>3000</v>
      </c>
    </row>
    <row r="882" spans="1:11" ht="15.75">
      <c r="A882" s="14">
        <v>43279</v>
      </c>
      <c r="B882" s="11" t="s">
        <v>289</v>
      </c>
      <c r="C882" s="11">
        <v>2200</v>
      </c>
      <c r="D882" s="11" t="s">
        <v>12</v>
      </c>
      <c r="E882" s="21">
        <v>373.05</v>
      </c>
      <c r="F882" s="21">
        <v>374.5</v>
      </c>
      <c r="G882" s="21">
        <v>0</v>
      </c>
      <c r="H882" s="2">
        <f t="shared" ref="H882" si="2321">(IF(D882="SELL",E882-F882,IF(D882="BUY",F882-E882)))*C882</f>
        <v>3189.999999999975</v>
      </c>
      <c r="I882" s="2">
        <v>0</v>
      </c>
      <c r="J882" s="2">
        <f t="shared" ref="J882" si="2322">(I882+H882)/C882</f>
        <v>1.4499999999999886</v>
      </c>
      <c r="K882" s="3">
        <f t="shared" ref="K882" si="2323">J882*C882</f>
        <v>3189.999999999975</v>
      </c>
    </row>
    <row r="883" spans="1:11" ht="15.75">
      <c r="A883" s="14">
        <v>43279</v>
      </c>
      <c r="B883" s="11" t="s">
        <v>213</v>
      </c>
      <c r="C883" s="11">
        <v>1600</v>
      </c>
      <c r="D883" s="11" t="s">
        <v>12</v>
      </c>
      <c r="E883" s="21">
        <v>376.5</v>
      </c>
      <c r="F883" s="21">
        <v>378.5</v>
      </c>
      <c r="G883" s="21">
        <v>0</v>
      </c>
      <c r="H883" s="2">
        <f t="shared" ref="H883" si="2324">(IF(D883="SELL",E883-F883,IF(D883="BUY",F883-E883)))*C883</f>
        <v>3200</v>
      </c>
      <c r="I883" s="2">
        <v>0</v>
      </c>
      <c r="J883" s="2">
        <f t="shared" ref="J883" si="2325">(I883+H883)/C883</f>
        <v>2</v>
      </c>
      <c r="K883" s="3">
        <f t="shared" ref="K883" si="2326">J883*C883</f>
        <v>3200</v>
      </c>
    </row>
    <row r="884" spans="1:11" ht="15.75">
      <c r="A884" s="14">
        <v>43278</v>
      </c>
      <c r="B884" s="11" t="s">
        <v>270</v>
      </c>
      <c r="C884" s="11">
        <v>1500</v>
      </c>
      <c r="D884" s="11" t="s">
        <v>12</v>
      </c>
      <c r="E884" s="21">
        <v>383</v>
      </c>
      <c r="F884" s="21">
        <v>385</v>
      </c>
      <c r="G884" s="21">
        <v>0</v>
      </c>
      <c r="H884" s="2">
        <f t="shared" ref="H884" si="2327">(IF(D884="SELL",E884-F884,IF(D884="BUY",F884-E884)))*C884</f>
        <v>3000</v>
      </c>
      <c r="I884" s="2">
        <v>0</v>
      </c>
      <c r="J884" s="2">
        <f t="shared" ref="J884" si="2328">(I884+H884)/C884</f>
        <v>2</v>
      </c>
      <c r="K884" s="3">
        <f t="shared" ref="K884" si="2329">J884*C884</f>
        <v>3000</v>
      </c>
    </row>
    <row r="885" spans="1:11" ht="15.75">
      <c r="A885" s="14">
        <v>43278</v>
      </c>
      <c r="B885" s="11" t="s">
        <v>288</v>
      </c>
      <c r="C885" s="11">
        <v>1700</v>
      </c>
      <c r="D885" s="11" t="s">
        <v>12</v>
      </c>
      <c r="E885" s="21">
        <v>375</v>
      </c>
      <c r="F885" s="21">
        <v>377</v>
      </c>
      <c r="G885" s="21">
        <v>0</v>
      </c>
      <c r="H885" s="2">
        <f t="shared" ref="H885" si="2330">(IF(D885="SELL",E885-F885,IF(D885="BUY",F885-E885)))*C885</f>
        <v>3400</v>
      </c>
      <c r="I885" s="2">
        <v>0</v>
      </c>
      <c r="J885" s="2">
        <f t="shared" ref="J885" si="2331">(I885+H885)/C885</f>
        <v>2</v>
      </c>
      <c r="K885" s="3">
        <f t="shared" ref="K885" si="2332">J885*C885</f>
        <v>3400</v>
      </c>
    </row>
    <row r="886" spans="1:11" ht="15.75">
      <c r="A886" s="14">
        <v>43277</v>
      </c>
      <c r="B886" s="11" t="s">
        <v>237</v>
      </c>
      <c r="C886" s="11">
        <v>1300</v>
      </c>
      <c r="D886" s="11" t="s">
        <v>12</v>
      </c>
      <c r="E886" s="21">
        <v>375.5</v>
      </c>
      <c r="F886" s="21">
        <v>377</v>
      </c>
      <c r="G886" s="21">
        <v>0</v>
      </c>
      <c r="H886" s="2">
        <f t="shared" ref="H886" si="2333">(IF(D886="SELL",E886-F886,IF(D886="BUY",F886-E886)))*C886</f>
        <v>1950</v>
      </c>
      <c r="I886" s="2">
        <v>0</v>
      </c>
      <c r="J886" s="2">
        <f t="shared" ref="J886" si="2334">(I886+H886)/C886</f>
        <v>1.5</v>
      </c>
      <c r="K886" s="3">
        <f t="shared" ref="K886" si="2335">J886*C886</f>
        <v>1950</v>
      </c>
    </row>
    <row r="887" spans="1:11" ht="15.75">
      <c r="A887" s="14">
        <v>43277</v>
      </c>
      <c r="B887" s="11" t="s">
        <v>288</v>
      </c>
      <c r="C887" s="11">
        <v>1700</v>
      </c>
      <c r="D887" s="11" t="s">
        <v>12</v>
      </c>
      <c r="E887" s="21">
        <v>377</v>
      </c>
      <c r="F887" s="21">
        <v>379</v>
      </c>
      <c r="G887" s="21">
        <v>0</v>
      </c>
      <c r="H887" s="2">
        <f t="shared" ref="H887" si="2336">(IF(D887="SELL",E887-F887,IF(D887="BUY",F887-E887)))*C887</f>
        <v>3400</v>
      </c>
      <c r="I887" s="2">
        <v>0</v>
      </c>
      <c r="J887" s="2">
        <f t="shared" ref="J887" si="2337">(I887+H887)/C887</f>
        <v>2</v>
      </c>
      <c r="K887" s="3">
        <f t="shared" ref="K887" si="2338">J887*C887</f>
        <v>3400</v>
      </c>
    </row>
    <row r="888" spans="1:11" ht="15.75">
      <c r="A888" s="14">
        <v>43273</v>
      </c>
      <c r="B888" s="11" t="s">
        <v>287</v>
      </c>
      <c r="C888" s="11">
        <v>800</v>
      </c>
      <c r="D888" s="11" t="s">
        <v>12</v>
      </c>
      <c r="E888" s="21">
        <v>1309</v>
      </c>
      <c r="F888" s="21">
        <v>1305</v>
      </c>
      <c r="G888" s="21">
        <v>0</v>
      </c>
      <c r="H888" s="2">
        <f t="shared" ref="H888" si="2339">(IF(D888="SELL",E888-F888,IF(D888="BUY",F888-E888)))*C888</f>
        <v>-3200</v>
      </c>
      <c r="I888" s="2">
        <v>0</v>
      </c>
      <c r="J888" s="2">
        <f t="shared" ref="J888" si="2340">(I888+H888)/C888</f>
        <v>-4</v>
      </c>
      <c r="K888" s="3">
        <f t="shared" ref="K888" si="2341">J888*C888</f>
        <v>-3200</v>
      </c>
    </row>
    <row r="889" spans="1:11" ht="15.75">
      <c r="A889" s="14">
        <v>43269</v>
      </c>
      <c r="B889" s="11" t="s">
        <v>240</v>
      </c>
      <c r="C889" s="11">
        <v>3000</v>
      </c>
      <c r="D889" s="11" t="s">
        <v>13</v>
      </c>
      <c r="E889" s="21">
        <v>204.9</v>
      </c>
      <c r="F889" s="21">
        <v>203.9</v>
      </c>
      <c r="G889" s="21">
        <v>0</v>
      </c>
      <c r="H889" s="2">
        <f t="shared" ref="H889:H890" si="2342">(IF(D889="SELL",E889-F889,IF(D889="BUY",F889-E889)))*C889</f>
        <v>3000</v>
      </c>
      <c r="I889" s="2">
        <v>0</v>
      </c>
      <c r="J889" s="2">
        <f t="shared" ref="J889:J890" si="2343">(I889+H889)/C889</f>
        <v>1</v>
      </c>
      <c r="K889" s="3">
        <f t="shared" ref="K889:K890" si="2344">J889*C889</f>
        <v>3000</v>
      </c>
    </row>
    <row r="890" spans="1:11" ht="15.75">
      <c r="A890" s="14">
        <v>43266</v>
      </c>
      <c r="B890" s="11" t="s">
        <v>176</v>
      </c>
      <c r="C890" s="11">
        <v>3000</v>
      </c>
      <c r="D890" s="11" t="s">
        <v>13</v>
      </c>
      <c r="E890" s="21">
        <v>215</v>
      </c>
      <c r="F890" s="21">
        <v>214</v>
      </c>
      <c r="G890" s="21">
        <v>0</v>
      </c>
      <c r="H890" s="2">
        <f t="shared" si="2342"/>
        <v>3000</v>
      </c>
      <c r="I890" s="2">
        <v>0</v>
      </c>
      <c r="J890" s="2">
        <f t="shared" si="2343"/>
        <v>1</v>
      </c>
      <c r="K890" s="3">
        <f t="shared" si="2344"/>
        <v>3000</v>
      </c>
    </row>
    <row r="891" spans="1:11" ht="15.75">
      <c r="A891" s="14">
        <v>43264</v>
      </c>
      <c r="B891" s="11" t="s">
        <v>203</v>
      </c>
      <c r="C891" s="11">
        <v>6000</v>
      </c>
      <c r="D891" s="11" t="s">
        <v>12</v>
      </c>
      <c r="E891" s="21">
        <v>119.5</v>
      </c>
      <c r="F891" s="21">
        <v>118</v>
      </c>
      <c r="G891" s="21">
        <v>0</v>
      </c>
      <c r="H891" s="2">
        <f t="shared" ref="H891:H892" si="2345">(IF(D891="SELL",E891-F891,IF(D891="BUY",F891-E891)))*C891</f>
        <v>-9000</v>
      </c>
      <c r="I891" s="2">
        <v>0</v>
      </c>
      <c r="J891" s="2">
        <f t="shared" ref="J891:J892" si="2346">(I891+H891)/C891</f>
        <v>-1.5</v>
      </c>
      <c r="K891" s="3">
        <f t="shared" ref="K891:K892" si="2347">J891*C891</f>
        <v>-9000</v>
      </c>
    </row>
    <row r="892" spans="1:11" ht="15.75">
      <c r="A892" s="14">
        <v>43257</v>
      </c>
      <c r="B892" s="11" t="s">
        <v>196</v>
      </c>
      <c r="C892" s="11">
        <v>2500</v>
      </c>
      <c r="D892" s="11" t="s">
        <v>12</v>
      </c>
      <c r="E892" s="21">
        <v>205.5</v>
      </c>
      <c r="F892" s="21">
        <v>207</v>
      </c>
      <c r="G892" s="21">
        <v>0</v>
      </c>
      <c r="H892" s="2">
        <f t="shared" si="2345"/>
        <v>3750</v>
      </c>
      <c r="I892" s="2">
        <v>0</v>
      </c>
      <c r="J892" s="2">
        <f t="shared" si="2346"/>
        <v>1.5</v>
      </c>
      <c r="K892" s="3">
        <f t="shared" si="2347"/>
        <v>3750</v>
      </c>
    </row>
    <row r="893" spans="1:11" ht="15.75">
      <c r="A893" s="14">
        <v>43257</v>
      </c>
      <c r="B893" s="11" t="s">
        <v>200</v>
      </c>
      <c r="C893" s="11">
        <v>1250</v>
      </c>
      <c r="D893" s="11" t="s">
        <v>12</v>
      </c>
      <c r="E893" s="21">
        <v>358</v>
      </c>
      <c r="F893" s="21">
        <v>361</v>
      </c>
      <c r="G893" s="21">
        <v>0</v>
      </c>
      <c r="H893" s="2">
        <f t="shared" ref="H893" si="2348">(IF(D893="SELL",E893-F893,IF(D893="BUY",F893-E893)))*C893</f>
        <v>3750</v>
      </c>
      <c r="I893" s="2">
        <v>0</v>
      </c>
      <c r="J893" s="2">
        <f t="shared" ref="J893" si="2349">(I893+H893)/C893</f>
        <v>3</v>
      </c>
      <c r="K893" s="3">
        <f t="shared" ref="K893" si="2350">J893*C893</f>
        <v>3750</v>
      </c>
    </row>
    <row r="894" spans="1:11" ht="15.75">
      <c r="A894" s="14">
        <v>43256</v>
      </c>
      <c r="B894" s="11" t="s">
        <v>140</v>
      </c>
      <c r="C894" s="11">
        <v>1500</v>
      </c>
      <c r="D894" s="11" t="s">
        <v>13</v>
      </c>
      <c r="E894" s="21">
        <v>593</v>
      </c>
      <c r="F894" s="21">
        <v>591</v>
      </c>
      <c r="G894" s="21">
        <v>0</v>
      </c>
      <c r="H894" s="2">
        <f t="shared" ref="H894:H895" si="2351">(IF(D894="SELL",E894-F894,IF(D894="BUY",F894-E894)))*C894</f>
        <v>3000</v>
      </c>
      <c r="I894" s="2">
        <v>0</v>
      </c>
      <c r="J894" s="2">
        <f t="shared" ref="J894:J895" si="2352">(I894+H894)/C894</f>
        <v>2</v>
      </c>
      <c r="K894" s="3">
        <f t="shared" ref="K894:K895" si="2353">J894*C894</f>
        <v>3000</v>
      </c>
    </row>
    <row r="895" spans="1:11" ht="15.75">
      <c r="A895" s="14">
        <v>43245</v>
      </c>
      <c r="B895" s="11" t="s">
        <v>123</v>
      </c>
      <c r="C895" s="11">
        <v>1500</v>
      </c>
      <c r="D895" s="11" t="s">
        <v>13</v>
      </c>
      <c r="E895" s="21">
        <v>568</v>
      </c>
      <c r="F895" s="21">
        <v>566</v>
      </c>
      <c r="G895" s="21">
        <v>0</v>
      </c>
      <c r="H895" s="2">
        <f t="shared" si="2351"/>
        <v>3000</v>
      </c>
      <c r="I895" s="2">
        <v>0</v>
      </c>
      <c r="J895" s="2">
        <f t="shared" si="2352"/>
        <v>2</v>
      </c>
      <c r="K895" s="3">
        <f t="shared" si="2353"/>
        <v>3000</v>
      </c>
    </row>
    <row r="896" spans="1:11" ht="15.75">
      <c r="A896" s="14">
        <v>43244</v>
      </c>
      <c r="B896" s="11" t="s">
        <v>205</v>
      </c>
      <c r="C896" s="11">
        <v>2000</v>
      </c>
      <c r="D896" s="11" t="s">
        <v>12</v>
      </c>
      <c r="E896" s="21">
        <v>386.5</v>
      </c>
      <c r="F896" s="21">
        <v>388</v>
      </c>
      <c r="G896" s="21">
        <v>0</v>
      </c>
      <c r="H896" s="2">
        <f t="shared" ref="H896:H897" si="2354">(IF(D896="SELL",E896-F896,IF(D896="BUY",F896-E896)))*C896</f>
        <v>3000</v>
      </c>
      <c r="I896" s="2">
        <v>0</v>
      </c>
      <c r="J896" s="2">
        <f t="shared" ref="J896:J897" si="2355">(I896+H896)/C896</f>
        <v>1.5</v>
      </c>
      <c r="K896" s="3">
        <f t="shared" ref="K896:K897" si="2356">J896*C896</f>
        <v>3000</v>
      </c>
    </row>
    <row r="897" spans="1:11" ht="15.75">
      <c r="A897" s="14">
        <v>43241</v>
      </c>
      <c r="B897" s="11" t="s">
        <v>286</v>
      </c>
      <c r="C897" s="11">
        <v>3000</v>
      </c>
      <c r="D897" s="11" t="s">
        <v>13</v>
      </c>
      <c r="E897" s="21">
        <v>212.7</v>
      </c>
      <c r="F897" s="21">
        <v>211.75</v>
      </c>
      <c r="G897" s="21">
        <v>210</v>
      </c>
      <c r="H897" s="2">
        <f t="shared" si="2354"/>
        <v>2849.9999999999659</v>
      </c>
      <c r="I897" s="2">
        <f t="shared" ref="I897" si="2357">(IF(D897="SELL",IF(G897="",0,F897-G897),IF(D897="BUY",IF(G897="",0,G897-F897))))*C897</f>
        <v>5250</v>
      </c>
      <c r="J897" s="2">
        <f t="shared" si="2355"/>
        <v>2.6999999999999886</v>
      </c>
      <c r="K897" s="3">
        <f t="shared" si="2356"/>
        <v>8099.9999999999654</v>
      </c>
    </row>
    <row r="898" spans="1:11" ht="15.75">
      <c r="A898" s="14">
        <v>43241</v>
      </c>
      <c r="B898" s="11" t="s">
        <v>128</v>
      </c>
      <c r="C898" s="11">
        <v>1750</v>
      </c>
      <c r="D898" s="11" t="s">
        <v>13</v>
      </c>
      <c r="E898" s="21">
        <v>264.75</v>
      </c>
      <c r="F898" s="21">
        <v>263.5</v>
      </c>
      <c r="G898" s="21">
        <v>0</v>
      </c>
      <c r="H898" s="2">
        <f t="shared" ref="H898" si="2358">(IF(D898="SELL",E898-F898,IF(D898="BUY",F898-E898)))*C898</f>
        <v>2187.5</v>
      </c>
      <c r="I898" s="2">
        <v>0</v>
      </c>
      <c r="J898" s="2">
        <f t="shared" ref="J898" si="2359">(I898+H898)/C898</f>
        <v>1.25</v>
      </c>
      <c r="K898" s="3">
        <f t="shared" ref="K898" si="2360">J898*C898</f>
        <v>2187.5</v>
      </c>
    </row>
    <row r="899" spans="1:11" ht="15.75">
      <c r="A899" s="14">
        <v>43241</v>
      </c>
      <c r="B899" s="11" t="s">
        <v>285</v>
      </c>
      <c r="C899" s="11">
        <v>4500</v>
      </c>
      <c r="D899" s="11" t="s">
        <v>13</v>
      </c>
      <c r="E899" s="21">
        <v>171.4</v>
      </c>
      <c r="F899" s="21">
        <v>170.5</v>
      </c>
      <c r="G899" s="21">
        <v>169</v>
      </c>
      <c r="H899" s="2">
        <f t="shared" ref="H899" si="2361">(IF(D899="SELL",E899-F899,IF(D899="BUY",F899-E899)))*C899</f>
        <v>4050.0000000000255</v>
      </c>
      <c r="I899" s="2">
        <f t="shared" ref="I899:I900" si="2362">(IF(D899="SELL",IF(G899="",0,F899-G899),IF(D899="BUY",IF(G899="",0,G899-F899))))*C899</f>
        <v>6750</v>
      </c>
      <c r="J899" s="2">
        <f t="shared" ref="J899" si="2363">(I899+H899)/C899</f>
        <v>2.4000000000000057</v>
      </c>
      <c r="K899" s="3">
        <f t="shared" ref="K899" si="2364">J899*C899</f>
        <v>10800.000000000025</v>
      </c>
    </row>
    <row r="900" spans="1:11" ht="15.75">
      <c r="A900" s="14">
        <v>43228</v>
      </c>
      <c r="B900" s="11" t="s">
        <v>167</v>
      </c>
      <c r="C900" s="11">
        <v>4500</v>
      </c>
      <c r="D900" s="11" t="s">
        <v>12</v>
      </c>
      <c r="E900" s="21">
        <v>260</v>
      </c>
      <c r="F900" s="21">
        <v>260.5</v>
      </c>
      <c r="G900" s="21">
        <v>262</v>
      </c>
      <c r="H900" s="2">
        <f t="shared" ref="H900" si="2365">(IF(D900="SELL",E900-F900,IF(D900="BUY",F900-E900)))*C900</f>
        <v>2250</v>
      </c>
      <c r="I900" s="2">
        <f t="shared" si="2362"/>
        <v>6750</v>
      </c>
      <c r="J900" s="2">
        <f t="shared" ref="J900" si="2366">(I900+H900)/C900</f>
        <v>2</v>
      </c>
      <c r="K900" s="3">
        <f t="shared" ref="K900" si="2367">J900*C900</f>
        <v>9000</v>
      </c>
    </row>
    <row r="901" spans="1:11" ht="15.75">
      <c r="A901" s="14">
        <v>43228</v>
      </c>
      <c r="B901" s="11" t="s">
        <v>232</v>
      </c>
      <c r="C901" s="11">
        <v>1200</v>
      </c>
      <c r="D901" s="11" t="s">
        <v>12</v>
      </c>
      <c r="E901" s="21">
        <v>1047.5</v>
      </c>
      <c r="F901" s="21">
        <v>1050</v>
      </c>
      <c r="G901" s="21">
        <v>207.8</v>
      </c>
      <c r="H901" s="2">
        <f t="shared" ref="H901" si="2368">(IF(D901="SELL",E901-F901,IF(D901="BUY",F901-E901)))*C901</f>
        <v>3000</v>
      </c>
      <c r="I901" s="2">
        <v>0</v>
      </c>
      <c r="J901" s="2">
        <f t="shared" ref="J901" si="2369">(I901+H901)/C901</f>
        <v>2.5</v>
      </c>
      <c r="K901" s="3">
        <f t="shared" ref="K901" si="2370">J901*C901</f>
        <v>3000</v>
      </c>
    </row>
    <row r="902" spans="1:11" ht="15.75">
      <c r="A902" s="14">
        <v>43227</v>
      </c>
      <c r="B902" s="11" t="s">
        <v>112</v>
      </c>
      <c r="C902" s="11">
        <v>200</v>
      </c>
      <c r="D902" s="11" t="s">
        <v>12</v>
      </c>
      <c r="E902" s="21">
        <v>5485</v>
      </c>
      <c r="F902" s="21">
        <v>5500</v>
      </c>
      <c r="G902" s="21">
        <v>0</v>
      </c>
      <c r="H902" s="2">
        <f t="shared" ref="H902" si="2371">(IF(D902="SELL",E902-F902,IF(D902="BUY",F902-E902)))*C902</f>
        <v>3000</v>
      </c>
      <c r="I902" s="2">
        <v>0</v>
      </c>
      <c r="J902" s="2">
        <f t="shared" ref="J902" si="2372">(I902+H902)/C902</f>
        <v>15</v>
      </c>
      <c r="K902" s="3">
        <f t="shared" ref="K902" si="2373">J902*C902</f>
        <v>3000</v>
      </c>
    </row>
    <row r="903" spans="1:11" ht="15.75">
      <c r="A903" s="14">
        <v>43223</v>
      </c>
      <c r="B903" s="11" t="s">
        <v>284</v>
      </c>
      <c r="C903" s="11">
        <v>4000</v>
      </c>
      <c r="D903" s="11" t="s">
        <v>12</v>
      </c>
      <c r="E903" s="21">
        <v>205.85</v>
      </c>
      <c r="F903" s="21">
        <v>206.85</v>
      </c>
      <c r="G903" s="21">
        <v>207.8</v>
      </c>
      <c r="H903" s="2">
        <f t="shared" ref="H903" si="2374">(IF(D903="SELL",E903-F903,IF(D903="BUY",F903-E903)))*C903</f>
        <v>4000</v>
      </c>
      <c r="I903" s="2">
        <f t="shared" ref="I903" si="2375">(IF(D903="SELL",IF(G903="",0,F903-G903),IF(D903="BUY",IF(G903="",0,G903-F903))))*C903</f>
        <v>3800.0000000000682</v>
      </c>
      <c r="J903" s="2">
        <f t="shared" ref="J903" si="2376">(I903+H903)/C903</f>
        <v>1.9500000000000171</v>
      </c>
      <c r="K903" s="3">
        <f t="shared" ref="K903" si="2377">J903*C903</f>
        <v>7800.0000000000682</v>
      </c>
    </row>
    <row r="904" spans="1:11" ht="15.75">
      <c r="A904" s="14">
        <v>43222</v>
      </c>
      <c r="B904" s="11" t="s">
        <v>283</v>
      </c>
      <c r="C904" s="11">
        <v>3000</v>
      </c>
      <c r="D904" s="11" t="s">
        <v>12</v>
      </c>
      <c r="E904" s="21">
        <v>300</v>
      </c>
      <c r="F904" s="21">
        <v>0</v>
      </c>
      <c r="G904" s="21">
        <v>0</v>
      </c>
      <c r="H904" s="2">
        <v>0</v>
      </c>
      <c r="I904" s="2">
        <f t="shared" ref="I904:I906" si="2378">(IF(D904="SELL",IF(G904="",0,F904-G904),IF(D904="BUY",IF(G904="",0,G904-F904))))*C904</f>
        <v>0</v>
      </c>
      <c r="J904" s="2">
        <f t="shared" ref="J904:J906" si="2379">(I904+H904)/C904</f>
        <v>0</v>
      </c>
      <c r="K904" s="3">
        <f t="shared" ref="K904:K906" si="2380">J904*C904</f>
        <v>0</v>
      </c>
    </row>
    <row r="905" spans="1:11" ht="15.75">
      <c r="A905" s="14">
        <v>43220</v>
      </c>
      <c r="B905" s="11" t="s">
        <v>192</v>
      </c>
      <c r="C905" s="11">
        <v>1200</v>
      </c>
      <c r="D905" s="11" t="s">
        <v>12</v>
      </c>
      <c r="E905" s="21">
        <v>646.5</v>
      </c>
      <c r="F905" s="21">
        <v>649.5</v>
      </c>
      <c r="G905" s="21">
        <v>654</v>
      </c>
      <c r="H905" s="2">
        <f t="shared" ref="H905:H906" si="2381">(IF(D905="SELL",E905-F905,IF(D905="BUY",F905-E905)))*C905</f>
        <v>3600</v>
      </c>
      <c r="I905" s="2">
        <f t="shared" si="2378"/>
        <v>5400</v>
      </c>
      <c r="J905" s="2">
        <f t="shared" si="2379"/>
        <v>7.5</v>
      </c>
      <c r="K905" s="3">
        <f t="shared" si="2380"/>
        <v>9000</v>
      </c>
    </row>
    <row r="906" spans="1:11" ht="15.75">
      <c r="A906" s="14">
        <v>43220</v>
      </c>
      <c r="B906" s="11" t="s">
        <v>282</v>
      </c>
      <c r="C906" s="11">
        <v>1200</v>
      </c>
      <c r="D906" s="11" t="s">
        <v>13</v>
      </c>
      <c r="E906" s="21">
        <v>524</v>
      </c>
      <c r="F906" s="21">
        <v>521.5</v>
      </c>
      <c r="G906" s="21">
        <v>517</v>
      </c>
      <c r="H906" s="2">
        <f t="shared" si="2381"/>
        <v>3000</v>
      </c>
      <c r="I906" s="2">
        <f t="shared" si="2378"/>
        <v>5400</v>
      </c>
      <c r="J906" s="2">
        <f t="shared" si="2379"/>
        <v>7</v>
      </c>
      <c r="K906" s="3">
        <f t="shared" si="2380"/>
        <v>8400</v>
      </c>
    </row>
    <row r="907" spans="1:11" ht="15.75">
      <c r="A907" s="14">
        <v>43217</v>
      </c>
      <c r="B907" s="11" t="s">
        <v>126</v>
      </c>
      <c r="C907" s="11">
        <v>500</v>
      </c>
      <c r="D907" s="11" t="s">
        <v>12</v>
      </c>
      <c r="E907" s="21">
        <v>2348</v>
      </c>
      <c r="F907" s="21">
        <v>2355</v>
      </c>
      <c r="G907" s="21">
        <v>2365</v>
      </c>
      <c r="H907" s="2">
        <f t="shared" ref="H907" si="2382">(IF(D907="SELL",E907-F907,IF(D907="BUY",F907-E907)))*C907</f>
        <v>3500</v>
      </c>
      <c r="I907" s="2">
        <f t="shared" ref="I907" si="2383">(IF(D907="SELL",IF(G907="",0,F907-G907),IF(D907="BUY",IF(G907="",0,G907-F907))))*C907</f>
        <v>5000</v>
      </c>
      <c r="J907" s="2">
        <f t="shared" ref="J907" si="2384">(I907+H907)/C907</f>
        <v>17</v>
      </c>
      <c r="K907" s="3">
        <f t="shared" ref="K907" si="2385">J907*C907</f>
        <v>8500</v>
      </c>
    </row>
    <row r="908" spans="1:11" ht="15.75">
      <c r="A908" s="14">
        <v>43217</v>
      </c>
      <c r="B908" s="11" t="s">
        <v>155</v>
      </c>
      <c r="C908" s="11">
        <v>700</v>
      </c>
      <c r="D908" s="11" t="s">
        <v>12</v>
      </c>
      <c r="E908" s="21">
        <v>854</v>
      </c>
      <c r="F908" s="21">
        <v>857</v>
      </c>
      <c r="G908" s="21">
        <v>862</v>
      </c>
      <c r="H908" s="2">
        <f t="shared" ref="H908" si="2386">(IF(D908="SELL",E908-F908,IF(D908="BUY",F908-E908)))*C908</f>
        <v>2100</v>
      </c>
      <c r="I908" s="2">
        <f t="shared" ref="I908" si="2387">(IF(D908="SELL",IF(G908="",0,F908-G908),IF(D908="BUY",IF(G908="",0,G908-F908))))*C908</f>
        <v>3500</v>
      </c>
      <c r="J908" s="2">
        <f t="shared" ref="J908" si="2388">(I908+H908)/C908</f>
        <v>8</v>
      </c>
      <c r="K908" s="3">
        <f t="shared" ref="K908" si="2389">J908*C908</f>
        <v>5600</v>
      </c>
    </row>
    <row r="909" spans="1:11" ht="15.75">
      <c r="A909" s="14">
        <v>43216</v>
      </c>
      <c r="B909" s="11" t="s">
        <v>126</v>
      </c>
      <c r="C909" s="11">
        <v>500</v>
      </c>
      <c r="D909" s="11" t="s">
        <v>12</v>
      </c>
      <c r="E909" s="21">
        <v>2240</v>
      </c>
      <c r="F909" s="21">
        <v>2245</v>
      </c>
      <c r="G909" s="21">
        <v>2255</v>
      </c>
      <c r="H909" s="2">
        <f t="shared" ref="H909" si="2390">(IF(D909="SELL",E909-F909,IF(D909="BUY",F909-E909)))*C909</f>
        <v>2500</v>
      </c>
      <c r="I909" s="2">
        <f t="shared" ref="I909" si="2391">(IF(D909="SELL",IF(G909="",0,F909-G909),IF(D909="BUY",IF(G909="",0,G909-F909))))*C909</f>
        <v>5000</v>
      </c>
      <c r="J909" s="2">
        <f t="shared" ref="J909" si="2392">(I909+H909)/C909</f>
        <v>15</v>
      </c>
      <c r="K909" s="3">
        <f t="shared" ref="K909" si="2393">J909*C909</f>
        <v>7500</v>
      </c>
    </row>
    <row r="910" spans="1:11" ht="15.75">
      <c r="A910" s="14">
        <v>43215</v>
      </c>
      <c r="B910" s="11" t="s">
        <v>238</v>
      </c>
      <c r="C910" s="11">
        <v>4500</v>
      </c>
      <c r="D910" s="11" t="s">
        <v>12</v>
      </c>
      <c r="E910" s="21">
        <v>219.4</v>
      </c>
      <c r="F910" s="21">
        <v>220</v>
      </c>
      <c r="G910" s="21">
        <v>221</v>
      </c>
      <c r="H910" s="2">
        <f t="shared" ref="H910" si="2394">(IF(D910="SELL",E910-F910,IF(D910="BUY",F910-E910)))*C910</f>
        <v>2699.9999999999745</v>
      </c>
      <c r="I910" s="2">
        <f t="shared" ref="I910" si="2395">(IF(D910="SELL",IF(G910="",0,F910-G910),IF(D910="BUY",IF(G910="",0,G910-F910))))*C910</f>
        <v>4500</v>
      </c>
      <c r="J910" s="2">
        <f t="shared" ref="J910" si="2396">(I910+H910)/C910</f>
        <v>1.5999999999999943</v>
      </c>
      <c r="K910" s="3">
        <f t="shared" ref="K910" si="2397">J910*C910</f>
        <v>7199.9999999999745</v>
      </c>
    </row>
    <row r="911" spans="1:11" ht="15.75">
      <c r="A911" s="14">
        <v>43213</v>
      </c>
      <c r="B911" s="11" t="s">
        <v>210</v>
      </c>
      <c r="C911" s="11">
        <v>1500</v>
      </c>
      <c r="D911" s="11" t="s">
        <v>12</v>
      </c>
      <c r="E911" s="21">
        <v>301</v>
      </c>
      <c r="F911" s="21">
        <v>303</v>
      </c>
      <c r="G911" s="21">
        <v>0</v>
      </c>
      <c r="H911" s="2">
        <f t="shared" ref="H911" si="2398">(IF(D911="SELL",E911-F911,IF(D911="BUY",F911-E911)))*C911</f>
        <v>3000</v>
      </c>
      <c r="I911" s="2">
        <v>0</v>
      </c>
      <c r="J911" s="2">
        <f t="shared" ref="J911" si="2399">(I911+H911)/C911</f>
        <v>2</v>
      </c>
      <c r="K911" s="3">
        <f t="shared" ref="K911" si="2400">J911*C911</f>
        <v>3000</v>
      </c>
    </row>
    <row r="912" spans="1:11" ht="15.75">
      <c r="A912" s="14">
        <v>43210</v>
      </c>
      <c r="B912" s="11" t="s">
        <v>281</v>
      </c>
      <c r="C912" s="11">
        <v>4500</v>
      </c>
      <c r="D912" s="11" t="s">
        <v>13</v>
      </c>
      <c r="E912" s="21">
        <v>196</v>
      </c>
      <c r="F912" s="21">
        <v>195</v>
      </c>
      <c r="G912" s="21">
        <v>193</v>
      </c>
      <c r="H912" s="2">
        <f t="shared" ref="H912" si="2401">(IF(D912="SELL",E912-F912,IF(D912="BUY",F912-E912)))*C912</f>
        <v>4500</v>
      </c>
      <c r="I912" s="2">
        <f t="shared" ref="I912" si="2402">(IF(D912="SELL",IF(G912="",0,F912-G912),IF(D912="BUY",IF(G912="",0,G912-F912))))*C912</f>
        <v>9000</v>
      </c>
      <c r="J912" s="2">
        <f t="shared" ref="J912" si="2403">(I912+H912)/C912</f>
        <v>3</v>
      </c>
      <c r="K912" s="3">
        <f t="shared" ref="K912" si="2404">J912*C912</f>
        <v>13500</v>
      </c>
    </row>
    <row r="913" spans="1:11" ht="15.75">
      <c r="A913" s="14">
        <v>43210</v>
      </c>
      <c r="B913" s="11" t="s">
        <v>28</v>
      </c>
      <c r="C913" s="11">
        <v>3000</v>
      </c>
      <c r="D913" s="11" t="s">
        <v>13</v>
      </c>
      <c r="E913" s="21">
        <v>242.85</v>
      </c>
      <c r="F913" s="21">
        <v>241</v>
      </c>
      <c r="G913" s="21">
        <v>239.7</v>
      </c>
      <c r="H913" s="2">
        <f t="shared" ref="H913" si="2405">(IF(D913="SELL",E913-F913,IF(D913="BUY",F913-E913)))*C913</f>
        <v>5549.9999999999827</v>
      </c>
      <c r="I913" s="2">
        <f t="shared" ref="I913" si="2406">(IF(D913="SELL",IF(G913="",0,F913-G913),IF(D913="BUY",IF(G913="",0,G913-F913))))*C913</f>
        <v>3900.0000000000341</v>
      </c>
      <c r="J913" s="2">
        <f t="shared" ref="J913" si="2407">(I913+H913)/C913</f>
        <v>3.1500000000000052</v>
      </c>
      <c r="K913" s="3">
        <f t="shared" ref="K913" si="2408">J913*C913</f>
        <v>9450.0000000000164</v>
      </c>
    </row>
    <row r="914" spans="1:11" ht="15.75">
      <c r="A914" s="14">
        <v>43210</v>
      </c>
      <c r="B914" s="11" t="s">
        <v>161</v>
      </c>
      <c r="C914" s="11">
        <v>3500</v>
      </c>
      <c r="D914" s="11" t="s">
        <v>13</v>
      </c>
      <c r="E914" s="21">
        <v>154.5</v>
      </c>
      <c r="F914" s="21">
        <v>153.5</v>
      </c>
      <c r="G914" s="21">
        <v>151.5</v>
      </c>
      <c r="H914" s="2">
        <f t="shared" ref="H914" si="2409">(IF(D914="SELL",E914-F914,IF(D914="BUY",F914-E914)))*C914</f>
        <v>3500</v>
      </c>
      <c r="I914" s="2">
        <f t="shared" ref="I914" si="2410">(IF(D914="SELL",IF(G914="",0,F914-G914),IF(D914="BUY",IF(G914="",0,G914-F914))))*C914</f>
        <v>7000</v>
      </c>
      <c r="J914" s="2">
        <f t="shared" ref="J914" si="2411">(I914+H914)/C914</f>
        <v>3</v>
      </c>
      <c r="K914" s="3">
        <f t="shared" ref="K914" si="2412">J914*C914</f>
        <v>10500</v>
      </c>
    </row>
    <row r="915" spans="1:11" ht="15.75">
      <c r="A915" s="14">
        <v>43209</v>
      </c>
      <c r="B915" s="11" t="s">
        <v>124</v>
      </c>
      <c r="C915" s="11">
        <v>1000</v>
      </c>
      <c r="D915" s="11" t="s">
        <v>12</v>
      </c>
      <c r="E915" s="21">
        <v>441.5</v>
      </c>
      <c r="F915" s="21">
        <v>443</v>
      </c>
      <c r="G915" s="21">
        <v>446</v>
      </c>
      <c r="H915" s="2">
        <f t="shared" ref="H915" si="2413">(IF(D915="SELL",E915-F915,IF(D915="BUY",F915-E915)))*C915</f>
        <v>1500</v>
      </c>
      <c r="I915" s="2">
        <f t="shared" ref="I915:I917" si="2414">(IF(D915="SELL",IF(G915="",0,F915-G915),IF(D915="BUY",IF(G915="",0,G915-F915))))*C915</f>
        <v>3000</v>
      </c>
      <c r="J915" s="2">
        <f t="shared" ref="J915" si="2415">(I915+H915)/C915</f>
        <v>4.5</v>
      </c>
      <c r="K915" s="3">
        <f t="shared" ref="K915" si="2416">J915*C915</f>
        <v>4500</v>
      </c>
    </row>
    <row r="916" spans="1:11" ht="15.75">
      <c r="A916" s="14">
        <v>43207</v>
      </c>
      <c r="B916" s="11" t="s">
        <v>232</v>
      </c>
      <c r="C916" s="11">
        <v>1200</v>
      </c>
      <c r="D916" s="11" t="s">
        <v>12</v>
      </c>
      <c r="E916" s="21">
        <v>880</v>
      </c>
      <c r="F916" s="21">
        <v>882.5</v>
      </c>
      <c r="G916" s="21">
        <v>0</v>
      </c>
      <c r="H916" s="2">
        <f t="shared" ref="H916" si="2417">(IF(D916="SELL",E916-F916,IF(D916="BUY",F916-E916)))*C916</f>
        <v>3000</v>
      </c>
      <c r="I916" s="2">
        <v>0</v>
      </c>
      <c r="J916" s="2">
        <f t="shared" ref="J916" si="2418">(I916+H916)/C916</f>
        <v>2.5</v>
      </c>
      <c r="K916" s="3">
        <f t="shared" ref="K916" si="2419">J916*C916</f>
        <v>3000</v>
      </c>
    </row>
    <row r="917" spans="1:11" ht="15.75">
      <c r="A917" s="14">
        <v>43206</v>
      </c>
      <c r="B917" s="11" t="s">
        <v>213</v>
      </c>
      <c r="C917" s="11">
        <v>1600</v>
      </c>
      <c r="D917" s="11" t="s">
        <v>12</v>
      </c>
      <c r="E917" s="21">
        <v>388</v>
      </c>
      <c r="F917" s="21">
        <v>390</v>
      </c>
      <c r="G917" s="21">
        <v>393</v>
      </c>
      <c r="H917" s="2">
        <f t="shared" ref="H917" si="2420">(IF(D917="SELL",E917-F917,IF(D917="BUY",F917-E917)))*C917</f>
        <v>3200</v>
      </c>
      <c r="I917" s="2">
        <f t="shared" si="2414"/>
        <v>4800</v>
      </c>
      <c r="J917" s="2">
        <f t="shared" ref="J917" si="2421">(I917+H917)/C917</f>
        <v>5</v>
      </c>
      <c r="K917" s="3">
        <f t="shared" ref="K917" si="2422">J917*C917</f>
        <v>8000</v>
      </c>
    </row>
    <row r="918" spans="1:11" ht="15.75">
      <c r="A918" s="14">
        <v>43206</v>
      </c>
      <c r="B918" s="11" t="s">
        <v>172</v>
      </c>
      <c r="C918" s="11">
        <v>1500</v>
      </c>
      <c r="D918" s="11" t="s">
        <v>12</v>
      </c>
      <c r="E918" s="21">
        <v>545.4</v>
      </c>
      <c r="F918" s="21">
        <v>548</v>
      </c>
      <c r="G918" s="21">
        <v>0</v>
      </c>
      <c r="H918" s="2">
        <f t="shared" ref="H918" si="2423">(IF(D918="SELL",E918-F918,IF(D918="BUY",F918-E918)))*C918</f>
        <v>3900.0000000000341</v>
      </c>
      <c r="I918" s="2">
        <v>0</v>
      </c>
      <c r="J918" s="2">
        <f t="shared" ref="J918" si="2424">(I918+H918)/C918</f>
        <v>2.6000000000000227</v>
      </c>
      <c r="K918" s="3">
        <f t="shared" ref="K918" si="2425">J918*C918</f>
        <v>3900.0000000000341</v>
      </c>
    </row>
    <row r="919" spans="1:11" ht="15.75">
      <c r="A919" s="14">
        <v>43206</v>
      </c>
      <c r="B919" s="11" t="s">
        <v>280</v>
      </c>
      <c r="C919" s="11">
        <v>1100</v>
      </c>
      <c r="D919" s="11" t="s">
        <v>12</v>
      </c>
      <c r="E919" s="21">
        <v>562.5</v>
      </c>
      <c r="F919" s="21">
        <v>564.5</v>
      </c>
      <c r="G919" s="21">
        <v>566.54999999999995</v>
      </c>
      <c r="H919" s="2">
        <f t="shared" ref="H919" si="2426">(IF(D919="SELL",E919-F919,IF(D919="BUY",F919-E919)))*C919</f>
        <v>2200</v>
      </c>
      <c r="I919" s="2">
        <f t="shared" ref="I919" si="2427">(IF(D919="SELL",IF(G919="",0,F919-G919),IF(D919="BUY",IF(G919="",0,G919-F919))))*C919</f>
        <v>2254.99999999995</v>
      </c>
      <c r="J919" s="2">
        <f t="shared" ref="J919" si="2428">(I919+H919)/C919</f>
        <v>4.0499999999999545</v>
      </c>
      <c r="K919" s="3">
        <f t="shared" ref="K919" si="2429">J919*C919</f>
        <v>4454.99999999995</v>
      </c>
    </row>
    <row r="920" spans="1:11" ht="15.75">
      <c r="A920" s="14">
        <v>43199</v>
      </c>
      <c r="B920" s="11" t="s">
        <v>279</v>
      </c>
      <c r="C920" s="11">
        <v>1200</v>
      </c>
      <c r="D920" s="11" t="s">
        <v>12</v>
      </c>
      <c r="E920" s="21">
        <v>510</v>
      </c>
      <c r="F920" s="21">
        <v>513</v>
      </c>
      <c r="G920" s="21">
        <v>518</v>
      </c>
      <c r="H920" s="2">
        <f t="shared" ref="H920" si="2430">(IF(D920="SELL",E920-F920,IF(D920="BUY",F920-E920)))*C920</f>
        <v>3600</v>
      </c>
      <c r="I920" s="2">
        <f t="shared" ref="I920" si="2431">(IF(D920="SELL",IF(G920="",0,F920-G920),IF(D920="BUY",IF(G920="",0,G920-F920))))*C920</f>
        <v>6000</v>
      </c>
      <c r="J920" s="2">
        <f t="shared" ref="J920" si="2432">(I920+H920)/C920</f>
        <v>8</v>
      </c>
      <c r="K920" s="3">
        <f t="shared" ref="K920" si="2433">J920*C920</f>
        <v>9600</v>
      </c>
    </row>
    <row r="921" spans="1:11" ht="15.75">
      <c r="A921" s="14">
        <v>43199</v>
      </c>
      <c r="B921" s="11" t="s">
        <v>137</v>
      </c>
      <c r="C921" s="11">
        <v>1500</v>
      </c>
      <c r="D921" s="11" t="s">
        <v>12</v>
      </c>
      <c r="E921" s="21">
        <v>351.55</v>
      </c>
      <c r="F921" s="21">
        <v>354</v>
      </c>
      <c r="G921" s="21">
        <v>357</v>
      </c>
      <c r="H921" s="2">
        <f t="shared" ref="H921" si="2434">(IF(D921="SELL",E921-F921,IF(D921="BUY",F921-E921)))*C921</f>
        <v>3674.9999999999827</v>
      </c>
      <c r="I921" s="2">
        <f t="shared" ref="I921" si="2435">(IF(D921="SELL",IF(G921="",0,F921-G921),IF(D921="BUY",IF(G921="",0,G921-F921))))*C921</f>
        <v>4500</v>
      </c>
      <c r="J921" s="2">
        <f t="shared" ref="J921" si="2436">(I921+H921)/C921</f>
        <v>5.4499999999999886</v>
      </c>
      <c r="K921" s="3">
        <f t="shared" ref="K921" si="2437">J921*C921</f>
        <v>8174.9999999999827</v>
      </c>
    </row>
    <row r="922" spans="1:11" ht="15.75">
      <c r="A922" s="14">
        <v>43199</v>
      </c>
      <c r="B922" s="11" t="s">
        <v>278</v>
      </c>
      <c r="C922" s="11">
        <v>3000</v>
      </c>
      <c r="D922" s="11" t="s">
        <v>12</v>
      </c>
      <c r="E922" s="21">
        <v>312.39999999999998</v>
      </c>
      <c r="F922" s="21">
        <v>313.39999999999998</v>
      </c>
      <c r="G922" s="21">
        <v>0</v>
      </c>
      <c r="H922" s="2">
        <f t="shared" ref="H922" si="2438">(IF(D922="SELL",E922-F922,IF(D922="BUY",F922-E922)))*C922</f>
        <v>3000</v>
      </c>
      <c r="I922" s="2">
        <v>0</v>
      </c>
      <c r="J922" s="2">
        <f t="shared" ref="J922" si="2439">(I922+H922)/C922</f>
        <v>1</v>
      </c>
      <c r="K922" s="3">
        <f t="shared" ref="K922" si="2440">J922*C922</f>
        <v>3000</v>
      </c>
    </row>
    <row r="923" spans="1:11" ht="15.75">
      <c r="A923" s="14">
        <v>43196</v>
      </c>
      <c r="B923" s="11" t="s">
        <v>277</v>
      </c>
      <c r="C923" s="11">
        <v>4500</v>
      </c>
      <c r="D923" s="11" t="s">
        <v>12</v>
      </c>
      <c r="E923" s="21">
        <v>171.75</v>
      </c>
      <c r="F923" s="21">
        <v>172.75</v>
      </c>
      <c r="G923" s="21">
        <v>173.75</v>
      </c>
      <c r="H923" s="2">
        <f t="shared" ref="H923" si="2441">(IF(D923="SELL",E923-F923,IF(D923="BUY",F923-E923)))*C923</f>
        <v>4500</v>
      </c>
      <c r="I923" s="2">
        <f t="shared" ref="I923" si="2442">(IF(D923="SELL",IF(G923="",0,F923-G923),IF(D923="BUY",IF(G923="",0,G923-F923))))*C923</f>
        <v>4500</v>
      </c>
      <c r="J923" s="2">
        <f t="shared" ref="J923" si="2443">(I923+H923)/C923</f>
        <v>2</v>
      </c>
      <c r="K923" s="3">
        <f t="shared" ref="K923" si="2444">J923*C923</f>
        <v>9000</v>
      </c>
    </row>
    <row r="924" spans="1:11" ht="15.75">
      <c r="A924" s="14">
        <v>43195</v>
      </c>
      <c r="B924" s="11" t="s">
        <v>276</v>
      </c>
      <c r="C924" s="11">
        <v>3200</v>
      </c>
      <c r="D924" s="11" t="s">
        <v>12</v>
      </c>
      <c r="E924" s="21">
        <v>315</v>
      </c>
      <c r="F924" s="21">
        <v>316</v>
      </c>
      <c r="G924" s="21">
        <v>316.95</v>
      </c>
      <c r="H924" s="2">
        <f t="shared" ref="H924" si="2445">(IF(D924="SELL",E924-F924,IF(D924="BUY",F924-E924)))*C924</f>
        <v>3200</v>
      </c>
      <c r="I924" s="2">
        <f t="shared" ref="I924:I931" si="2446">(IF(D924="SELL",IF(G924="",0,F924-G924),IF(D924="BUY",IF(G924="",0,G924-F924))))*C924</f>
        <v>3039.9999999999636</v>
      </c>
      <c r="J924" s="2">
        <f t="shared" ref="J924" si="2447">(I924+H924)/C924</f>
        <v>1.9499999999999886</v>
      </c>
      <c r="K924" s="3">
        <f t="shared" ref="K924" si="2448">J924*C924</f>
        <v>6239.9999999999636</v>
      </c>
    </row>
    <row r="925" spans="1:11" ht="15.75">
      <c r="A925" s="14">
        <v>43194</v>
      </c>
      <c r="B925" s="11" t="s">
        <v>275</v>
      </c>
      <c r="C925" s="11">
        <v>3000</v>
      </c>
      <c r="D925" s="11" t="s">
        <v>13</v>
      </c>
      <c r="E925" s="21">
        <v>401</v>
      </c>
      <c r="F925" s="21">
        <v>400</v>
      </c>
      <c r="G925" s="21">
        <v>398</v>
      </c>
      <c r="H925" s="2">
        <f t="shared" ref="H925:H926" si="2449">(IF(D925="SELL",E925-F925,IF(D925="BUY",F925-E925)))*C925</f>
        <v>3000</v>
      </c>
      <c r="I925" s="2">
        <f t="shared" si="2446"/>
        <v>6000</v>
      </c>
      <c r="J925" s="2">
        <f t="shared" ref="J925:J926" si="2450">(I925+H925)/C925</f>
        <v>3</v>
      </c>
      <c r="K925" s="3">
        <f t="shared" ref="K925:K926" si="2451">J925*C925</f>
        <v>9000</v>
      </c>
    </row>
    <row r="926" spans="1:11" ht="15.75">
      <c r="A926" s="14">
        <v>43194</v>
      </c>
      <c r="B926" s="11" t="s">
        <v>274</v>
      </c>
      <c r="C926" s="11">
        <v>900</v>
      </c>
      <c r="D926" s="11" t="s">
        <v>12</v>
      </c>
      <c r="E926" s="21">
        <v>592</v>
      </c>
      <c r="F926" s="21">
        <v>596</v>
      </c>
      <c r="G926" s="21">
        <v>602</v>
      </c>
      <c r="H926" s="2">
        <f t="shared" si="2449"/>
        <v>3600</v>
      </c>
      <c r="I926" s="2">
        <f t="shared" si="2446"/>
        <v>5400</v>
      </c>
      <c r="J926" s="2">
        <f t="shared" si="2450"/>
        <v>10</v>
      </c>
      <c r="K926" s="3">
        <f t="shared" si="2451"/>
        <v>9000</v>
      </c>
    </row>
    <row r="927" spans="1:11" ht="15.75">
      <c r="A927" s="14">
        <v>43193</v>
      </c>
      <c r="B927" s="11" t="s">
        <v>273</v>
      </c>
      <c r="C927" s="11">
        <v>1000</v>
      </c>
      <c r="D927" s="11" t="s">
        <v>12</v>
      </c>
      <c r="E927" s="21">
        <v>762.5</v>
      </c>
      <c r="F927" s="21">
        <v>765.5</v>
      </c>
      <c r="G927" s="21">
        <v>770</v>
      </c>
      <c r="H927" s="2">
        <f t="shared" ref="H927" si="2452">(IF(D927="SELL",E927-F927,IF(D927="BUY",F927-E927)))*C927</f>
        <v>3000</v>
      </c>
      <c r="I927" s="2">
        <f t="shared" si="2446"/>
        <v>4500</v>
      </c>
      <c r="J927" s="2">
        <f t="shared" ref="J927" si="2453">(I927+H927)/C927</f>
        <v>7.5</v>
      </c>
      <c r="K927" s="3">
        <f t="shared" ref="K927" si="2454">J927*C927</f>
        <v>7500</v>
      </c>
    </row>
    <row r="928" spans="1:11" ht="15.75">
      <c r="A928" s="14">
        <v>43192</v>
      </c>
      <c r="B928" s="11" t="s">
        <v>251</v>
      </c>
      <c r="C928" s="11">
        <v>600</v>
      </c>
      <c r="D928" s="11" t="s">
        <v>12</v>
      </c>
      <c r="E928" s="21">
        <v>1134</v>
      </c>
      <c r="F928" s="21">
        <v>1140</v>
      </c>
      <c r="G928" s="21">
        <v>1147</v>
      </c>
      <c r="H928" s="2">
        <f t="shared" ref="H928" si="2455">(IF(D928="SELL",E928-F928,IF(D928="BUY",F928-E928)))*C928</f>
        <v>3600</v>
      </c>
      <c r="I928" s="2">
        <f t="shared" si="2446"/>
        <v>4200</v>
      </c>
      <c r="J928" s="2">
        <f t="shared" ref="J928" si="2456">(I928+H928)/C928</f>
        <v>13</v>
      </c>
      <c r="K928" s="3">
        <f t="shared" ref="K928" si="2457">J928*C928</f>
        <v>7800</v>
      </c>
    </row>
    <row r="929" spans="1:11" ht="15.75">
      <c r="A929" s="14">
        <v>43192</v>
      </c>
      <c r="B929" s="11" t="s">
        <v>246</v>
      </c>
      <c r="C929" s="11">
        <v>900</v>
      </c>
      <c r="D929" s="11" t="s">
        <v>12</v>
      </c>
      <c r="E929" s="21">
        <v>744</v>
      </c>
      <c r="F929" s="21">
        <v>747</v>
      </c>
      <c r="G929" s="21">
        <v>752</v>
      </c>
      <c r="H929" s="2">
        <f t="shared" ref="H929" si="2458">(IF(D929="SELL",E929-F929,IF(D929="BUY",F929-E929)))*C929</f>
        <v>2700</v>
      </c>
      <c r="I929" s="2">
        <f t="shared" si="2446"/>
        <v>4500</v>
      </c>
      <c r="J929" s="2">
        <f t="shared" ref="J929" si="2459">(I929+H929)/C929</f>
        <v>8</v>
      </c>
      <c r="K929" s="3">
        <f t="shared" ref="K929" si="2460">J929*C929</f>
        <v>7200</v>
      </c>
    </row>
    <row r="930" spans="1:11" ht="15.75">
      <c r="A930" s="14">
        <v>43187</v>
      </c>
      <c r="B930" s="11" t="s">
        <v>227</v>
      </c>
      <c r="C930" s="11">
        <v>4500</v>
      </c>
      <c r="D930" s="11" t="s">
        <v>13</v>
      </c>
      <c r="E930" s="21">
        <v>260.5</v>
      </c>
      <c r="F930" s="21">
        <v>259.5</v>
      </c>
      <c r="G930" s="21">
        <v>258.10000000000002</v>
      </c>
      <c r="H930" s="2">
        <f t="shared" ref="H930" si="2461">(IF(D930="SELL",E930-F930,IF(D930="BUY",F930-E930)))*C930</f>
        <v>4500</v>
      </c>
      <c r="I930" s="2">
        <f t="shared" si="2446"/>
        <v>6299.9999999998981</v>
      </c>
      <c r="J930" s="2">
        <f t="shared" ref="J930" si="2462">(I930+H930)/C930</f>
        <v>2.3999999999999773</v>
      </c>
      <c r="K930" s="3">
        <f t="shared" ref="K930" si="2463">J930*C930</f>
        <v>10799.999999999898</v>
      </c>
    </row>
    <row r="931" spans="1:11" ht="15.75">
      <c r="A931" s="14">
        <v>43182</v>
      </c>
      <c r="B931" s="11" t="s">
        <v>173</v>
      </c>
      <c r="C931" s="11">
        <v>600</v>
      </c>
      <c r="D931" s="11" t="s">
        <v>13</v>
      </c>
      <c r="E931" s="21">
        <v>2385</v>
      </c>
      <c r="F931" s="21">
        <v>2375</v>
      </c>
      <c r="G931" s="21">
        <v>2365</v>
      </c>
      <c r="H931" s="2">
        <f t="shared" ref="H931" si="2464">(IF(D931="SELL",E931-F931,IF(D931="BUY",F931-E931)))*C931</f>
        <v>6000</v>
      </c>
      <c r="I931" s="2">
        <f t="shared" si="2446"/>
        <v>6000</v>
      </c>
      <c r="J931" s="2">
        <f t="shared" ref="J931" si="2465">(I931+H931)/C931</f>
        <v>20</v>
      </c>
      <c r="K931" s="3">
        <f t="shared" ref="K931" si="2466">J931*C931</f>
        <v>12000</v>
      </c>
    </row>
    <row r="932" spans="1:11" ht="15.75">
      <c r="A932" s="14">
        <v>43182</v>
      </c>
      <c r="B932" s="11" t="s">
        <v>272</v>
      </c>
      <c r="C932" s="11">
        <v>800</v>
      </c>
      <c r="D932" s="11" t="s">
        <v>13</v>
      </c>
      <c r="E932" s="21">
        <v>618</v>
      </c>
      <c r="F932" s="21">
        <v>615</v>
      </c>
      <c r="G932" s="21">
        <v>0</v>
      </c>
      <c r="H932" s="2">
        <f t="shared" ref="H932" si="2467">(IF(D932="SELL",E932-F932,IF(D932="BUY",F932-E932)))*C932</f>
        <v>2400</v>
      </c>
      <c r="I932" s="2">
        <v>0</v>
      </c>
      <c r="J932" s="2">
        <f t="shared" ref="J932" si="2468">(I932+H932)/C932</f>
        <v>3</v>
      </c>
      <c r="K932" s="3">
        <f t="shared" ref="K932" si="2469">J932*C932</f>
        <v>2400</v>
      </c>
    </row>
    <row r="933" spans="1:11" ht="15.75">
      <c r="A933" s="14">
        <v>43181</v>
      </c>
      <c r="B933" s="11" t="s">
        <v>210</v>
      </c>
      <c r="C933" s="11">
        <v>1500</v>
      </c>
      <c r="D933" s="11" t="s">
        <v>12</v>
      </c>
      <c r="E933" s="21">
        <v>350</v>
      </c>
      <c r="F933" s="21">
        <v>345</v>
      </c>
      <c r="G933" s="21">
        <v>0</v>
      </c>
      <c r="H933" s="2">
        <f t="shared" ref="H933" si="2470">(IF(D933="SELL",E933-F933,IF(D933="BUY",F933-E933)))*C933</f>
        <v>-7500</v>
      </c>
      <c r="I933" s="2">
        <v>0</v>
      </c>
      <c r="J933" s="2">
        <f t="shared" ref="J933" si="2471">(I933+H933)/C933</f>
        <v>-5</v>
      </c>
      <c r="K933" s="3">
        <f t="shared" ref="K933" si="2472">J933*C933</f>
        <v>-7500</v>
      </c>
    </row>
    <row r="934" spans="1:11" ht="15.75">
      <c r="A934" s="14">
        <v>43180</v>
      </c>
      <c r="B934" s="11" t="s">
        <v>271</v>
      </c>
      <c r="C934" s="11">
        <v>4000</v>
      </c>
      <c r="D934" s="11" t="s">
        <v>12</v>
      </c>
      <c r="E934" s="21">
        <v>215.9</v>
      </c>
      <c r="F934" s="21">
        <v>216.5</v>
      </c>
      <c r="G934" s="21">
        <v>217.5</v>
      </c>
      <c r="H934" s="2">
        <f t="shared" ref="H934" si="2473">(IF(D934="SELL",E934-F934,IF(D934="BUY",F934-E934)))*C934</f>
        <v>2399.9999999999773</v>
      </c>
      <c r="I934" s="2">
        <f>(IF(D934="SELL",IF(G934="",0,F934-G934),IF(D934="BUY",IF(G934="",0,G934-F934))))*C934</f>
        <v>4000</v>
      </c>
      <c r="J934" s="2">
        <f t="shared" ref="J934" si="2474">(I934+H934)/C934</f>
        <v>1.5999999999999943</v>
      </c>
      <c r="K934" s="3">
        <f t="shared" ref="K934" si="2475">J934*C934</f>
        <v>6399.9999999999773</v>
      </c>
    </row>
    <row r="935" spans="1:11" ht="15.75">
      <c r="A935" s="14">
        <v>43175</v>
      </c>
      <c r="B935" s="11" t="s">
        <v>213</v>
      </c>
      <c r="C935" s="11">
        <v>1600</v>
      </c>
      <c r="D935" s="11" t="s">
        <v>12</v>
      </c>
      <c r="E935" s="21">
        <v>352.5</v>
      </c>
      <c r="F935" s="21">
        <v>349</v>
      </c>
      <c r="G935" s="21">
        <v>0</v>
      </c>
      <c r="H935" s="2">
        <f t="shared" ref="H935" si="2476">(IF(D935="SELL",E935-F935,IF(D935="BUY",F935-E935)))*C935</f>
        <v>-5600</v>
      </c>
      <c r="I935" s="2">
        <v>0</v>
      </c>
      <c r="J935" s="2">
        <f t="shared" ref="J935" si="2477">(I935+H935)/C935</f>
        <v>-3.5</v>
      </c>
      <c r="K935" s="3">
        <f t="shared" ref="K935" si="2478">J935*C935</f>
        <v>-5600</v>
      </c>
    </row>
    <row r="936" spans="1:11" ht="15.75">
      <c r="A936" s="14">
        <v>43175</v>
      </c>
      <c r="B936" s="11" t="s">
        <v>222</v>
      </c>
      <c r="C936" s="11">
        <v>1600</v>
      </c>
      <c r="D936" s="11" t="s">
        <v>12</v>
      </c>
      <c r="E936" s="21">
        <v>272.5</v>
      </c>
      <c r="F936" s="21">
        <v>269</v>
      </c>
      <c r="G936" s="21">
        <v>0</v>
      </c>
      <c r="H936" s="2">
        <f t="shared" ref="H936" si="2479">(IF(D936="SELL",E936-F936,IF(D936="BUY",F936-E936)))*C936</f>
        <v>-5600</v>
      </c>
      <c r="I936" s="2">
        <v>0</v>
      </c>
      <c r="J936" s="2">
        <f t="shared" ref="J936" si="2480">(I936+H936)/C936</f>
        <v>-3.5</v>
      </c>
      <c r="K936" s="3">
        <f t="shared" ref="K936" si="2481">J936*C936</f>
        <v>-5600</v>
      </c>
    </row>
    <row r="937" spans="1:11" ht="15.75">
      <c r="A937" s="14">
        <v>43174</v>
      </c>
      <c r="B937" s="11" t="s">
        <v>130</v>
      </c>
      <c r="C937" s="11">
        <v>600</v>
      </c>
      <c r="D937" s="11" t="s">
        <v>12</v>
      </c>
      <c r="E937" s="21">
        <v>1030</v>
      </c>
      <c r="F937" s="21">
        <v>1035</v>
      </c>
      <c r="G937" s="21">
        <v>0</v>
      </c>
      <c r="H937" s="2">
        <f t="shared" ref="H937" si="2482">(IF(D937="SELL",E937-F937,IF(D937="BUY",F937-E937)))*C937</f>
        <v>3000</v>
      </c>
      <c r="I937" s="2">
        <v>0</v>
      </c>
      <c r="J937" s="2">
        <f t="shared" ref="J937" si="2483">(I937+H937)/C937</f>
        <v>5</v>
      </c>
      <c r="K937" s="3">
        <f t="shared" ref="K937" si="2484">J937*C937</f>
        <v>3000</v>
      </c>
    </row>
    <row r="938" spans="1:11" ht="15.75">
      <c r="A938" s="14">
        <v>43174</v>
      </c>
      <c r="B938" s="11" t="s">
        <v>213</v>
      </c>
      <c r="C938" s="11">
        <v>1600</v>
      </c>
      <c r="D938" s="11" t="s">
        <v>12</v>
      </c>
      <c r="E938" s="21">
        <v>335.5</v>
      </c>
      <c r="F938" s="21">
        <v>337.5</v>
      </c>
      <c r="G938" s="21">
        <v>0</v>
      </c>
      <c r="H938" s="2">
        <f t="shared" ref="H938" si="2485">(IF(D938="SELL",E938-F938,IF(D938="BUY",F938-E938)))*C938</f>
        <v>3200</v>
      </c>
      <c r="I938" s="2">
        <v>0</v>
      </c>
      <c r="J938" s="2">
        <f t="shared" ref="J938" si="2486">(I938+H938)/C938</f>
        <v>2</v>
      </c>
      <c r="K938" s="3">
        <f t="shared" ref="K938" si="2487">J938*C938</f>
        <v>3200</v>
      </c>
    </row>
    <row r="939" spans="1:11" ht="15.75">
      <c r="A939" s="14">
        <v>43173</v>
      </c>
      <c r="B939" s="11" t="s">
        <v>270</v>
      </c>
      <c r="C939" s="11">
        <v>1500</v>
      </c>
      <c r="D939" s="11" t="s">
        <v>12</v>
      </c>
      <c r="E939" s="21">
        <v>403</v>
      </c>
      <c r="F939" s="21">
        <v>405</v>
      </c>
      <c r="G939" s="21">
        <v>407</v>
      </c>
      <c r="H939" s="2">
        <f t="shared" ref="H939" si="2488">(IF(D939="SELL",E939-F939,IF(D939="BUY",F939-E939)))*C939</f>
        <v>3000</v>
      </c>
      <c r="I939" s="2">
        <f>(IF(D939="SELL",IF(G939="",0,F939-G939),IF(D939="BUY",IF(G939="",0,G939-F939))))*C939</f>
        <v>3000</v>
      </c>
      <c r="J939" s="2">
        <f t="shared" ref="J939" si="2489">(I939+H939)/C939</f>
        <v>4</v>
      </c>
      <c r="K939" s="3">
        <f t="shared" ref="K939" si="2490">J939*C939</f>
        <v>6000</v>
      </c>
    </row>
    <row r="940" spans="1:11" ht="15.75">
      <c r="A940" s="14">
        <v>43173</v>
      </c>
      <c r="B940" s="11" t="s">
        <v>187</v>
      </c>
      <c r="C940" s="11">
        <v>1500</v>
      </c>
      <c r="D940" s="11" t="s">
        <v>12</v>
      </c>
      <c r="E940" s="21">
        <v>862</v>
      </c>
      <c r="F940" s="21">
        <v>865</v>
      </c>
      <c r="G940" s="21">
        <v>868</v>
      </c>
      <c r="H940" s="2">
        <f t="shared" ref="H940" si="2491">(IF(D940="SELL",E940-F940,IF(D940="BUY",F940-E940)))*C940</f>
        <v>4500</v>
      </c>
      <c r="I940" s="2">
        <f>(IF(D940="SELL",IF(G940="",0,F940-G940),IF(D940="BUY",IF(G940="",0,G940-F940))))*C940</f>
        <v>4500</v>
      </c>
      <c r="J940" s="2">
        <f t="shared" ref="J940" si="2492">(I940+H940)/C940</f>
        <v>6</v>
      </c>
      <c r="K940" s="3">
        <f t="shared" ref="K940" si="2493">J940*C940</f>
        <v>9000</v>
      </c>
    </row>
    <row r="941" spans="1:11" ht="15.75">
      <c r="A941" s="14">
        <v>43172</v>
      </c>
      <c r="B941" s="11" t="s">
        <v>269</v>
      </c>
      <c r="C941" s="11">
        <v>1100</v>
      </c>
      <c r="D941" s="11" t="s">
        <v>12</v>
      </c>
      <c r="E941" s="21">
        <v>501</v>
      </c>
      <c r="F941" s="21">
        <v>504</v>
      </c>
      <c r="G941" s="21">
        <v>508</v>
      </c>
      <c r="H941" s="2">
        <f t="shared" ref="H941" si="2494">(IF(D941="SELL",E941-F941,IF(D941="BUY",F941-E941)))*C941</f>
        <v>3300</v>
      </c>
      <c r="I941" s="2">
        <f>(IF(D941="SELL",IF(G941="",0,F941-G941),IF(D941="BUY",IF(G941="",0,G941-F941))))*C941</f>
        <v>4400</v>
      </c>
      <c r="J941" s="2">
        <f t="shared" ref="J941" si="2495">(I941+H941)/C941</f>
        <v>7</v>
      </c>
      <c r="K941" s="3">
        <f t="shared" ref="K941" si="2496">J941*C941</f>
        <v>7700</v>
      </c>
    </row>
    <row r="942" spans="1:11" ht="15.75">
      <c r="A942" s="14">
        <v>43172</v>
      </c>
      <c r="B942" s="11" t="s">
        <v>268</v>
      </c>
      <c r="C942" s="11">
        <v>6000</v>
      </c>
      <c r="D942" s="11" t="s">
        <v>12</v>
      </c>
      <c r="E942" s="21">
        <v>106</v>
      </c>
      <c r="F942" s="21">
        <v>106.9</v>
      </c>
      <c r="G942" s="21">
        <v>0</v>
      </c>
      <c r="H942" s="2">
        <f t="shared" ref="H942" si="2497">(IF(D942="SELL",E942-F942,IF(D942="BUY",F942-E942)))*C942</f>
        <v>5400.0000000000346</v>
      </c>
      <c r="I942" s="2">
        <v>0</v>
      </c>
      <c r="J942" s="2">
        <f t="shared" ref="J942" si="2498">(I942+H942)/C942</f>
        <v>0.9000000000000058</v>
      </c>
      <c r="K942" s="3">
        <f t="shared" ref="K942" si="2499">J942*C942</f>
        <v>5400.0000000000346</v>
      </c>
    </row>
    <row r="943" spans="1:11" ht="15.75">
      <c r="A943" s="14">
        <v>43171</v>
      </c>
      <c r="B943" s="11" t="s">
        <v>121</v>
      </c>
      <c r="C943" s="11">
        <v>3000</v>
      </c>
      <c r="D943" s="11" t="s">
        <v>12</v>
      </c>
      <c r="E943" s="21">
        <v>365</v>
      </c>
      <c r="F943" s="21">
        <v>366</v>
      </c>
      <c r="G943" s="21">
        <v>368</v>
      </c>
      <c r="H943" s="2">
        <f t="shared" ref="H943" si="2500">(IF(D943="SELL",E943-F943,IF(D943="BUY",F943-E943)))*C943</f>
        <v>3000</v>
      </c>
      <c r="I943" s="2">
        <f>(IF(D943="SELL",IF(G943="",0,F943-G943),IF(D943="BUY",IF(G943="",0,G943-F943))))*C943</f>
        <v>6000</v>
      </c>
      <c r="J943" s="2">
        <f t="shared" ref="J943" si="2501">(I943+H943)/C943</f>
        <v>3</v>
      </c>
      <c r="K943" s="3">
        <f t="shared" ref="K943" si="2502">J943*C943</f>
        <v>9000</v>
      </c>
    </row>
    <row r="944" spans="1:11" ht="15.75">
      <c r="A944" s="14">
        <v>43168</v>
      </c>
      <c r="B944" s="11" t="s">
        <v>266</v>
      </c>
      <c r="C944" s="11">
        <v>3000</v>
      </c>
      <c r="D944" s="11" t="s">
        <v>12</v>
      </c>
      <c r="E944" s="21">
        <v>263</v>
      </c>
      <c r="F944" s="21">
        <v>264</v>
      </c>
      <c r="G944" s="21">
        <v>265.89999999999998</v>
      </c>
      <c r="H944" s="2">
        <f t="shared" ref="H944" si="2503">(IF(D944="SELL",E944-F944,IF(D944="BUY",F944-E944)))*C944</f>
        <v>3000</v>
      </c>
      <c r="I944" s="2">
        <f>(IF(D944="SELL",IF(G944="",0,F944-G944),IF(D944="BUY",IF(G944="",0,G944-F944))))*C944</f>
        <v>5699.9999999999318</v>
      </c>
      <c r="J944" s="2">
        <f t="shared" ref="J944" si="2504">(I944+H944)/C944</f>
        <v>2.8999999999999768</v>
      </c>
      <c r="K944" s="3">
        <f t="shared" ref="K944" si="2505">J944*C944</f>
        <v>8699.9999999999309</v>
      </c>
    </row>
    <row r="945" spans="1:11" ht="15.75">
      <c r="A945" s="14">
        <v>43168</v>
      </c>
      <c r="B945" s="11" t="s">
        <v>267</v>
      </c>
      <c r="C945" s="11">
        <v>300</v>
      </c>
      <c r="D945" s="11" t="s">
        <v>12</v>
      </c>
      <c r="E945" s="21">
        <v>2403</v>
      </c>
      <c r="F945" s="21">
        <v>2413</v>
      </c>
      <c r="G945" s="21">
        <v>0</v>
      </c>
      <c r="H945" s="2">
        <f t="shared" ref="H945" si="2506">(IF(D945="SELL",E945-F945,IF(D945="BUY",F945-E945)))*C945</f>
        <v>3000</v>
      </c>
      <c r="I945" s="2">
        <v>0</v>
      </c>
      <c r="J945" s="2">
        <f t="shared" ref="J945" si="2507">(I945+H945)/C945</f>
        <v>10</v>
      </c>
      <c r="K945" s="3">
        <f t="shared" ref="K945" si="2508">J945*C945</f>
        <v>3000</v>
      </c>
    </row>
    <row r="946" spans="1:11" ht="15.75">
      <c r="A946" s="14">
        <v>43167</v>
      </c>
      <c r="B946" s="11" t="s">
        <v>204</v>
      </c>
      <c r="C946" s="11">
        <v>2666</v>
      </c>
      <c r="D946" s="11" t="s">
        <v>13</v>
      </c>
      <c r="E946" s="21">
        <v>328</v>
      </c>
      <c r="F946" s="21">
        <v>326</v>
      </c>
      <c r="G946" s="21">
        <v>323</v>
      </c>
      <c r="H946" s="2">
        <f t="shared" ref="H946" si="2509">(IF(D946="SELL",E946-F946,IF(D946="BUY",F946-E946)))*C946</f>
        <v>5332</v>
      </c>
      <c r="I946" s="2">
        <f>(IF(D946="SELL",IF(G946="",0,F946-G946),IF(D946="BUY",IF(G946="",0,G946-F946))))*C946</f>
        <v>7998</v>
      </c>
      <c r="J946" s="2">
        <f t="shared" ref="J946" si="2510">(I946+H946)/C946</f>
        <v>5</v>
      </c>
      <c r="K946" s="3">
        <f t="shared" ref="K946" si="2511">J946*C946</f>
        <v>13330</v>
      </c>
    </row>
    <row r="947" spans="1:11" ht="15.75">
      <c r="A947" s="14">
        <v>43166</v>
      </c>
      <c r="B947" s="11" t="s">
        <v>236</v>
      </c>
      <c r="C947" s="11">
        <v>5000</v>
      </c>
      <c r="D947" s="11" t="s">
        <v>13</v>
      </c>
      <c r="E947" s="21">
        <v>108</v>
      </c>
      <c r="F947" s="21">
        <v>107.1</v>
      </c>
      <c r="G947" s="21">
        <v>0</v>
      </c>
      <c r="H947" s="2">
        <f t="shared" ref="H947" si="2512">(IF(D947="SELL",E947-F947,IF(D947="BUY",F947-E947)))*C947</f>
        <v>4500.0000000000282</v>
      </c>
      <c r="I947" s="2">
        <v>0</v>
      </c>
      <c r="J947" s="2">
        <f t="shared" ref="J947" si="2513">(I947+H947)/C947</f>
        <v>0.90000000000000568</v>
      </c>
      <c r="K947" s="3">
        <f t="shared" ref="K947" si="2514">J947*C947</f>
        <v>4500.0000000000282</v>
      </c>
    </row>
    <row r="948" spans="1:11" ht="15.75">
      <c r="A948" s="14">
        <v>43165</v>
      </c>
      <c r="B948" s="11" t="s">
        <v>160</v>
      </c>
      <c r="C948" s="11">
        <v>1500</v>
      </c>
      <c r="D948" s="11" t="s">
        <v>12</v>
      </c>
      <c r="E948" s="21">
        <v>381</v>
      </c>
      <c r="F948" s="21">
        <v>383</v>
      </c>
      <c r="G948" s="21">
        <v>386</v>
      </c>
      <c r="H948" s="2">
        <f t="shared" ref="H948" si="2515">(IF(D948="SELL",E948-F948,IF(D948="BUY",F948-E948)))*C948</f>
        <v>3000</v>
      </c>
      <c r="I948" s="2">
        <f>(IF(D948="SELL",IF(G948="",0,F948-G948),IF(D948="BUY",IF(G948="",0,G948-F948))))*C948</f>
        <v>4500</v>
      </c>
      <c r="J948" s="2">
        <f t="shared" ref="J948" si="2516">(I948+H948)/C948</f>
        <v>5</v>
      </c>
      <c r="K948" s="3">
        <f t="shared" ref="K948" si="2517">J948*C948</f>
        <v>7500</v>
      </c>
    </row>
    <row r="949" spans="1:11" ht="15.75">
      <c r="A949" s="14">
        <v>43165</v>
      </c>
      <c r="B949" s="11" t="s">
        <v>215</v>
      </c>
      <c r="C949" s="11">
        <v>1000</v>
      </c>
      <c r="D949" s="11" t="s">
        <v>12</v>
      </c>
      <c r="E949" s="21">
        <v>1045</v>
      </c>
      <c r="F949" s="21">
        <v>1050</v>
      </c>
      <c r="G949" s="21">
        <v>1055</v>
      </c>
      <c r="H949" s="2">
        <f t="shared" ref="H949" si="2518">(IF(D949="SELL",E949-F949,IF(D949="BUY",F949-E949)))*C949</f>
        <v>5000</v>
      </c>
      <c r="I949" s="2">
        <f>(IF(D949="SELL",IF(G949="",0,F949-G949),IF(D949="BUY",IF(G949="",0,G949-F949))))*C949</f>
        <v>5000</v>
      </c>
      <c r="J949" s="2">
        <f t="shared" ref="J949" si="2519">(I949+H949)/C949</f>
        <v>10</v>
      </c>
      <c r="K949" s="3">
        <f t="shared" ref="K949" si="2520">J949*C949</f>
        <v>10000</v>
      </c>
    </row>
    <row r="950" spans="1:11" ht="15.75">
      <c r="A950" s="14">
        <v>43160</v>
      </c>
      <c r="B950" s="11" t="s">
        <v>109</v>
      </c>
      <c r="C950" s="11">
        <v>1300</v>
      </c>
      <c r="D950" s="11" t="s">
        <v>12</v>
      </c>
      <c r="E950" s="21">
        <v>568</v>
      </c>
      <c r="F950" s="21">
        <v>562</v>
      </c>
      <c r="G950" s="21">
        <v>0</v>
      </c>
      <c r="H950" s="2">
        <f t="shared" ref="H950" si="2521">(IF(D950="SELL",E950-F950,IF(D950="BUY",F950-E950)))*C950</f>
        <v>-7800</v>
      </c>
      <c r="I950" s="2">
        <v>0</v>
      </c>
      <c r="J950" s="2">
        <f t="shared" ref="J950" si="2522">(I950+H950)/C950</f>
        <v>-6</v>
      </c>
      <c r="K950" s="3">
        <f t="shared" ref="K950" si="2523">J950*C950</f>
        <v>-7800</v>
      </c>
    </row>
    <row r="951" spans="1:11" ht="15.75">
      <c r="A951" s="14">
        <v>43160</v>
      </c>
      <c r="B951" s="11" t="s">
        <v>205</v>
      </c>
      <c r="C951" s="11">
        <v>2000</v>
      </c>
      <c r="D951" s="11" t="s">
        <v>12</v>
      </c>
      <c r="E951" s="21">
        <v>424.4</v>
      </c>
      <c r="F951" s="21">
        <v>426.4</v>
      </c>
      <c r="G951" s="21">
        <v>428</v>
      </c>
      <c r="H951" s="2">
        <f t="shared" ref="H951:H952" si="2524">(IF(D951="SELL",E951-F951,IF(D951="BUY",F951-E951)))*C951</f>
        <v>4000</v>
      </c>
      <c r="I951" s="2">
        <f>(IF(D951="SELL",IF(G951="",0,F951-G951),IF(D951="BUY",IF(G951="",0,G951-F951))))*C951</f>
        <v>3200.0000000000455</v>
      </c>
      <c r="J951" s="2">
        <f t="shared" ref="J951:J952" si="2525">(I951+H951)/C951</f>
        <v>3.6000000000000227</v>
      </c>
      <c r="K951" s="3">
        <f t="shared" ref="K951:K952" si="2526">J951*C951</f>
        <v>7200.0000000000455</v>
      </c>
    </row>
    <row r="952" spans="1:11" ht="15.75">
      <c r="A952" s="14">
        <v>43159</v>
      </c>
      <c r="B952" s="11" t="s">
        <v>265</v>
      </c>
      <c r="C952" s="11">
        <v>600</v>
      </c>
      <c r="D952" s="11" t="s">
        <v>12</v>
      </c>
      <c r="E952" s="21">
        <v>1171.9000000000001</v>
      </c>
      <c r="F952" s="21">
        <v>1176</v>
      </c>
      <c r="G952" s="21">
        <v>1185</v>
      </c>
      <c r="H952" s="2">
        <f t="shared" si="2524"/>
        <v>2459.9999999999454</v>
      </c>
      <c r="I952" s="2">
        <f>(IF(D952="SELL",IF(G952="",0,F952-G952),IF(D952="BUY",IF(G952="",0,G952-F952))))*C952</f>
        <v>5400</v>
      </c>
      <c r="J952" s="2">
        <f t="shared" si="2525"/>
        <v>13.099999999999909</v>
      </c>
      <c r="K952" s="3">
        <f t="shared" si="2526"/>
        <v>7859.9999999999454</v>
      </c>
    </row>
    <row r="953" spans="1:11" ht="15.75">
      <c r="A953" s="14">
        <v>43158</v>
      </c>
      <c r="B953" s="11" t="s">
        <v>172</v>
      </c>
      <c r="C953" s="11">
        <v>1500</v>
      </c>
      <c r="D953" s="11" t="s">
        <v>12</v>
      </c>
      <c r="E953" s="21">
        <v>509</v>
      </c>
      <c r="F953" s="21">
        <v>512</v>
      </c>
      <c r="G953" s="21">
        <v>515</v>
      </c>
      <c r="H953" s="2">
        <f t="shared" ref="H953" si="2527">(IF(D953="SELL",E953-F953,IF(D953="BUY",F953-E953)))*C953</f>
        <v>4500</v>
      </c>
      <c r="I953" s="2">
        <f>(IF(D953="SELL",IF(G953="",0,F953-G953),IF(D953="BUY",IF(G953="",0,G953-F953))))*C953</f>
        <v>4500</v>
      </c>
      <c r="J953" s="2">
        <f t="shared" ref="J953" si="2528">(I953+H953)/C953</f>
        <v>6</v>
      </c>
      <c r="K953" s="3">
        <f t="shared" ref="K953" si="2529">J953*C953</f>
        <v>9000</v>
      </c>
    </row>
    <row r="954" spans="1:11" ht="15.75">
      <c r="A954" s="14">
        <v>43158</v>
      </c>
      <c r="B954" s="11" t="s">
        <v>227</v>
      </c>
      <c r="C954" s="11">
        <v>4500</v>
      </c>
      <c r="D954" s="11" t="s">
        <v>12</v>
      </c>
      <c r="E954" s="21">
        <v>279</v>
      </c>
      <c r="F954" s="21">
        <v>280</v>
      </c>
      <c r="G954" s="21">
        <v>0</v>
      </c>
      <c r="H954" s="2">
        <f t="shared" ref="H954" si="2530">(IF(D954="SELL",E954-F954,IF(D954="BUY",F954-E954)))*C954</f>
        <v>4500</v>
      </c>
      <c r="I954" s="2">
        <v>0</v>
      </c>
      <c r="J954" s="2">
        <f t="shared" ref="J954" si="2531">(I954+H954)/C954</f>
        <v>1</v>
      </c>
      <c r="K954" s="3">
        <f t="shared" ref="K954" si="2532">J954*C954</f>
        <v>4500</v>
      </c>
    </row>
    <row r="955" spans="1:11" ht="15.75">
      <c r="A955" s="14">
        <v>43157</v>
      </c>
      <c r="B955" s="11" t="s">
        <v>264</v>
      </c>
      <c r="C955" s="11">
        <v>5000</v>
      </c>
      <c r="D955" s="11" t="s">
        <v>12</v>
      </c>
      <c r="E955" s="21">
        <v>228.5</v>
      </c>
      <c r="F955" s="21">
        <v>229.5</v>
      </c>
      <c r="G955" s="21">
        <v>231</v>
      </c>
      <c r="H955" s="2">
        <f t="shared" ref="H955" si="2533">(IF(D955="SELL",E955-F955,IF(D955="BUY",F955-E955)))*C955</f>
        <v>5000</v>
      </c>
      <c r="I955" s="2">
        <f>(IF(D955="SELL",IF(G955="",0,F955-G955),IF(D955="BUY",IF(G955="",0,G955-F955))))*C955</f>
        <v>7500</v>
      </c>
      <c r="J955" s="2">
        <f t="shared" ref="J955" si="2534">(I955+H955)/C955</f>
        <v>2.5</v>
      </c>
      <c r="K955" s="3">
        <f t="shared" ref="K955" si="2535">J955*C955</f>
        <v>12500</v>
      </c>
    </row>
    <row r="956" spans="1:11" ht="15.75">
      <c r="A956" s="14">
        <v>43157</v>
      </c>
      <c r="B956" s="11" t="s">
        <v>192</v>
      </c>
      <c r="C956" s="11">
        <v>1200</v>
      </c>
      <c r="D956" s="11" t="s">
        <v>12</v>
      </c>
      <c r="E956" s="21">
        <v>772.5</v>
      </c>
      <c r="F956" s="21">
        <v>776</v>
      </c>
      <c r="G956" s="21">
        <v>0</v>
      </c>
      <c r="H956" s="2">
        <f t="shared" ref="H956" si="2536">(IF(D956="SELL",E956-F956,IF(D956="BUY",F956-E956)))*C956</f>
        <v>4200</v>
      </c>
      <c r="I956" s="2">
        <v>0</v>
      </c>
      <c r="J956" s="2">
        <f t="shared" ref="J956" si="2537">(I956+H956)/C956</f>
        <v>3.5</v>
      </c>
      <c r="K956" s="3">
        <f t="shared" ref="K956" si="2538">J956*C956</f>
        <v>4200</v>
      </c>
    </row>
    <row r="957" spans="1:11" ht="15.75">
      <c r="A957" s="14">
        <v>43154</v>
      </c>
      <c r="B957" s="11" t="s">
        <v>205</v>
      </c>
      <c r="C957" s="11">
        <v>2000</v>
      </c>
      <c r="D957" s="11" t="s">
        <v>12</v>
      </c>
      <c r="E957" s="21">
        <v>405</v>
      </c>
      <c r="F957" s="21">
        <v>407</v>
      </c>
      <c r="G957" s="21">
        <v>410</v>
      </c>
      <c r="H957" s="2">
        <f t="shared" ref="H957" si="2539">(IF(D957="SELL",E957-F957,IF(D957="BUY",F957-E957)))*C957</f>
        <v>4000</v>
      </c>
      <c r="I957" s="2">
        <f>(IF(D957="SELL",IF(G957="",0,F957-G957),IF(D957="BUY",IF(G957="",0,G957-F957))))*C957</f>
        <v>6000</v>
      </c>
      <c r="J957" s="2">
        <f t="shared" ref="J957" si="2540">(I957+H957)/C957</f>
        <v>5</v>
      </c>
      <c r="K957" s="3">
        <f t="shared" ref="K957" si="2541">J957*C957</f>
        <v>10000</v>
      </c>
    </row>
    <row r="958" spans="1:11" ht="15.75">
      <c r="A958" s="14">
        <v>43153</v>
      </c>
      <c r="B958" s="11" t="s">
        <v>263</v>
      </c>
      <c r="C958" s="11">
        <v>800</v>
      </c>
      <c r="D958" s="11" t="s">
        <v>12</v>
      </c>
      <c r="E958" s="21">
        <v>1062</v>
      </c>
      <c r="F958" s="21">
        <v>1066</v>
      </c>
      <c r="G958" s="21">
        <v>1072</v>
      </c>
      <c r="H958" s="2">
        <f t="shared" ref="H958" si="2542">(IF(D958="SELL",E958-F958,IF(D958="BUY",F958-E958)))*C958</f>
        <v>3200</v>
      </c>
      <c r="I958" s="2">
        <f>(IF(D958="SELL",IF(G958="",0,F958-G958),IF(D958="BUY",IF(G958="",0,G958-F958))))*C958</f>
        <v>4800</v>
      </c>
      <c r="J958" s="2">
        <f t="shared" ref="J958" si="2543">(I958+H958)/C958</f>
        <v>10</v>
      </c>
      <c r="K958" s="3">
        <f t="shared" ref="K958" si="2544">J958*C958</f>
        <v>8000</v>
      </c>
    </row>
    <row r="959" spans="1:11" ht="15.75">
      <c r="A959" s="14">
        <v>43153</v>
      </c>
      <c r="B959" s="11" t="s">
        <v>262</v>
      </c>
      <c r="C959" s="11">
        <v>2200</v>
      </c>
      <c r="D959" s="11" t="s">
        <v>13</v>
      </c>
      <c r="E959" s="21">
        <v>443.85</v>
      </c>
      <c r="F959" s="21">
        <v>442</v>
      </c>
      <c r="G959" s="21">
        <v>0</v>
      </c>
      <c r="H959" s="2">
        <f t="shared" ref="H959" si="2545">(IF(D959="SELL",E959-F959,IF(D959="BUY",F959-E959)))*C959</f>
        <v>4070.00000000005</v>
      </c>
      <c r="I959" s="2">
        <v>0</v>
      </c>
      <c r="J959" s="2">
        <f t="shared" ref="J959" si="2546">(I959+H959)/C959</f>
        <v>1.8500000000000227</v>
      </c>
      <c r="K959" s="3">
        <f t="shared" ref="K959" si="2547">J959*C959</f>
        <v>4070.00000000005</v>
      </c>
    </row>
    <row r="960" spans="1:11" ht="15.75">
      <c r="A960" s="14">
        <v>43153</v>
      </c>
      <c r="B960" s="11" t="s">
        <v>217</v>
      </c>
      <c r="C960" s="11">
        <v>2000</v>
      </c>
      <c r="D960" s="11" t="s">
        <v>13</v>
      </c>
      <c r="E960" s="21">
        <v>497</v>
      </c>
      <c r="F960" s="21">
        <v>495</v>
      </c>
      <c r="G960" s="21">
        <v>0</v>
      </c>
      <c r="H960" s="2">
        <f t="shared" ref="H960" si="2548">(IF(D960="SELL",E960-F960,IF(D960="BUY",F960-E960)))*C960</f>
        <v>4000</v>
      </c>
      <c r="I960" s="2">
        <v>0</v>
      </c>
      <c r="J960" s="2">
        <f t="shared" ref="J960" si="2549">(I960+H960)/C960</f>
        <v>2</v>
      </c>
      <c r="K960" s="3">
        <f t="shared" ref="K960" si="2550">J960*C960</f>
        <v>4000</v>
      </c>
    </row>
    <row r="961" spans="1:11" ht="15.75">
      <c r="A961" s="14">
        <v>43152</v>
      </c>
      <c r="B961" s="11" t="s">
        <v>261</v>
      </c>
      <c r="C961" s="11">
        <v>3000</v>
      </c>
      <c r="D961" s="11" t="s">
        <v>13</v>
      </c>
      <c r="E961" s="21">
        <v>300</v>
      </c>
      <c r="F961" s="21">
        <v>299</v>
      </c>
      <c r="G961" s="21">
        <v>297</v>
      </c>
      <c r="H961" s="2">
        <f t="shared" ref="H961:H962" si="2551">(IF(D961="SELL",E961-F961,IF(D961="BUY",F961-E961)))*C961</f>
        <v>3000</v>
      </c>
      <c r="I961" s="2">
        <f>(IF(D961="SELL",IF(G961="",0,F961-G961),IF(D961="BUY",IF(G961="",0,G961-F961))))*C961</f>
        <v>6000</v>
      </c>
      <c r="J961" s="2">
        <f t="shared" ref="J961:J962" si="2552">(I961+H961)/C961</f>
        <v>3</v>
      </c>
      <c r="K961" s="3">
        <f t="shared" ref="K961:K962" si="2553">J961*C961</f>
        <v>9000</v>
      </c>
    </row>
    <row r="962" spans="1:11" ht="15.75">
      <c r="A962" s="14">
        <v>43152</v>
      </c>
      <c r="B962" s="11" t="s">
        <v>260</v>
      </c>
      <c r="C962" s="11">
        <v>1000</v>
      </c>
      <c r="D962" s="11" t="s">
        <v>12</v>
      </c>
      <c r="E962" s="21">
        <v>927</v>
      </c>
      <c r="F962" s="21">
        <v>930</v>
      </c>
      <c r="G962" s="21">
        <v>0</v>
      </c>
      <c r="H962" s="2">
        <f t="shared" si="2551"/>
        <v>3000</v>
      </c>
      <c r="I962" s="2">
        <v>0</v>
      </c>
      <c r="J962" s="2">
        <f t="shared" si="2552"/>
        <v>3</v>
      </c>
      <c r="K962" s="3">
        <f t="shared" si="2553"/>
        <v>3000</v>
      </c>
    </row>
    <row r="963" spans="1:11" ht="15.75">
      <c r="A963" s="14">
        <v>43152</v>
      </c>
      <c r="B963" s="11" t="s">
        <v>115</v>
      </c>
      <c r="C963" s="11">
        <v>4500</v>
      </c>
      <c r="D963" s="11" t="s">
        <v>13</v>
      </c>
      <c r="E963" s="21">
        <v>129.5</v>
      </c>
      <c r="F963" s="21">
        <v>129</v>
      </c>
      <c r="G963" s="21">
        <v>0</v>
      </c>
      <c r="H963" s="2">
        <f t="shared" ref="H963:H964" si="2554">(IF(D963="SELL",E963-F963,IF(D963="BUY",F963-E963)))*C963</f>
        <v>2250</v>
      </c>
      <c r="I963" s="2">
        <v>0</v>
      </c>
      <c r="J963" s="2">
        <f t="shared" ref="J963:J964" si="2555">(I963+H963)/C963</f>
        <v>0.5</v>
      </c>
      <c r="K963" s="3">
        <f t="shared" ref="K963:K964" si="2556">J963*C963</f>
        <v>2250</v>
      </c>
    </row>
    <row r="964" spans="1:11" ht="15.75">
      <c r="A964" s="14">
        <v>43151</v>
      </c>
      <c r="B964" s="11" t="s">
        <v>198</v>
      </c>
      <c r="C964" s="11">
        <v>800</v>
      </c>
      <c r="D964" s="11" t="s">
        <v>12</v>
      </c>
      <c r="E964" s="21">
        <v>1057</v>
      </c>
      <c r="F964" s="21">
        <v>1062</v>
      </c>
      <c r="G964" s="21">
        <v>0</v>
      </c>
      <c r="H964" s="2">
        <f t="shared" si="2554"/>
        <v>4000</v>
      </c>
      <c r="I964" s="2">
        <v>0</v>
      </c>
      <c r="J964" s="2">
        <f t="shared" si="2555"/>
        <v>5</v>
      </c>
      <c r="K964" s="3">
        <f t="shared" si="2556"/>
        <v>4000</v>
      </c>
    </row>
    <row r="965" spans="1:11" ht="15.75">
      <c r="A965" s="14">
        <v>43150</v>
      </c>
      <c r="B965" s="11" t="s">
        <v>255</v>
      </c>
      <c r="C965" s="11">
        <v>6000</v>
      </c>
      <c r="D965" s="11" t="s">
        <v>13</v>
      </c>
      <c r="E965" s="21">
        <v>128.5</v>
      </c>
      <c r="F965" s="21">
        <v>128</v>
      </c>
      <c r="G965" s="21">
        <v>127.35</v>
      </c>
      <c r="H965" s="2">
        <f t="shared" ref="H965" si="2557">(IF(D965="SELL",E965-F965,IF(D965="BUY",F965-E965)))*C965</f>
        <v>3000</v>
      </c>
      <c r="I965" s="2">
        <f>(IF(D965="SELL",IF(G965="",0,F965-G965),IF(D965="BUY",IF(G965="",0,G965-F965))))*C965</f>
        <v>3900.0000000000341</v>
      </c>
      <c r="J965" s="2">
        <f t="shared" ref="J965" si="2558">(I965+H965)/C965</f>
        <v>1.1500000000000057</v>
      </c>
      <c r="K965" s="3">
        <f t="shared" ref="K965" si="2559">J965*C965</f>
        <v>6900.0000000000346</v>
      </c>
    </row>
    <row r="966" spans="1:11" ht="15.75">
      <c r="A966" s="14">
        <v>43146</v>
      </c>
      <c r="B966" s="11" t="s">
        <v>259</v>
      </c>
      <c r="C966" s="11">
        <v>600</v>
      </c>
      <c r="D966" s="11" t="s">
        <v>12</v>
      </c>
      <c r="E966" s="21">
        <v>847</v>
      </c>
      <c r="F966" s="21">
        <v>853</v>
      </c>
      <c r="G966" s="21">
        <v>0</v>
      </c>
      <c r="H966" s="2">
        <f t="shared" ref="H966" si="2560">(IF(D966="SELL",E966-F966,IF(D966="BUY",F966-E966)))*C966</f>
        <v>3600</v>
      </c>
      <c r="I966" s="2">
        <v>0</v>
      </c>
      <c r="J966" s="2">
        <f t="shared" ref="J966" si="2561">(I966+H966)/C966</f>
        <v>6</v>
      </c>
      <c r="K966" s="3">
        <f t="shared" ref="K966" si="2562">J966*C966</f>
        <v>3600</v>
      </c>
    </row>
    <row r="967" spans="1:11" ht="15.75">
      <c r="A967" s="14">
        <v>43145</v>
      </c>
      <c r="B967" s="11" t="s">
        <v>231</v>
      </c>
      <c r="C967" s="11">
        <v>7000</v>
      </c>
      <c r="D967" s="11" t="s">
        <v>12</v>
      </c>
      <c r="E967" s="21">
        <v>137.5</v>
      </c>
      <c r="F967" s="21">
        <v>138</v>
      </c>
      <c r="G967" s="21">
        <v>138.9</v>
      </c>
      <c r="H967" s="2">
        <f t="shared" ref="H967" si="2563">(IF(D967="SELL",E967-F967,IF(D967="BUY",F967-E967)))*C967</f>
        <v>3500</v>
      </c>
      <c r="I967" s="2">
        <f>(IF(D967="SELL",IF(G967="",0,F967-G967),IF(D967="BUY",IF(G967="",0,G967-F967))))*C967</f>
        <v>6300.00000000004</v>
      </c>
      <c r="J967" s="2">
        <f t="shared" ref="J967" si="2564">(I967+H967)/C967</f>
        <v>1.4000000000000057</v>
      </c>
      <c r="K967" s="3">
        <f t="shared" ref="K967" si="2565">J967*C967</f>
        <v>9800.00000000004</v>
      </c>
    </row>
    <row r="968" spans="1:11" ht="15.75">
      <c r="A968" s="14">
        <v>43143</v>
      </c>
      <c r="B968" s="11" t="s">
        <v>257</v>
      </c>
      <c r="C968" s="11">
        <v>6000</v>
      </c>
      <c r="D968" s="11" t="s">
        <v>12</v>
      </c>
      <c r="E968" s="21">
        <v>112.3</v>
      </c>
      <c r="F968" s="21">
        <v>113</v>
      </c>
      <c r="G968" s="21">
        <v>114</v>
      </c>
      <c r="H968" s="2">
        <f t="shared" ref="H968" si="2566">(IF(D968="SELL",E968-F968,IF(D968="BUY",F968-E968)))*C968</f>
        <v>4200.0000000000173</v>
      </c>
      <c r="I968" s="2">
        <f>(IF(D968="SELL",IF(G968="",0,F968-G968),IF(D968="BUY",IF(G968="",0,G968-F968))))*C968</f>
        <v>6000</v>
      </c>
      <c r="J968" s="2">
        <f t="shared" ref="J968" si="2567">(I968+H968)/C968</f>
        <v>1.7000000000000031</v>
      </c>
      <c r="K968" s="3">
        <f t="shared" ref="K968" si="2568">J968*C968</f>
        <v>10200.000000000018</v>
      </c>
    </row>
    <row r="969" spans="1:11" ht="15.75">
      <c r="A969" s="14">
        <v>43140</v>
      </c>
      <c r="B969" s="11" t="s">
        <v>258</v>
      </c>
      <c r="C969" s="11">
        <v>4500</v>
      </c>
      <c r="D969" s="11" t="s">
        <v>12</v>
      </c>
      <c r="E969" s="21">
        <v>165</v>
      </c>
      <c r="F969" s="21">
        <v>166.5</v>
      </c>
      <c r="G969" s="21">
        <v>0</v>
      </c>
      <c r="H969" s="2">
        <f t="shared" ref="H969" si="2569">(IF(D969="SELL",E969-F969,IF(D969="BUY",F969-E969)))*C969</f>
        <v>6750</v>
      </c>
      <c r="I969" s="2">
        <v>0</v>
      </c>
      <c r="J969" s="2">
        <f t="shared" ref="J969" si="2570">(I969+H969)/C969</f>
        <v>1.5</v>
      </c>
      <c r="K969" s="3">
        <f t="shared" ref="K969" si="2571">J969*C969</f>
        <v>6750</v>
      </c>
    </row>
    <row r="970" spans="1:11" ht="15.75">
      <c r="A970" s="14">
        <v>43139</v>
      </c>
      <c r="B970" s="11" t="s">
        <v>173</v>
      </c>
      <c r="C970" s="11">
        <v>302</v>
      </c>
      <c r="D970" s="11" t="s">
        <v>12</v>
      </c>
      <c r="E970" s="21">
        <v>2695</v>
      </c>
      <c r="F970" s="21">
        <v>2705</v>
      </c>
      <c r="G970" s="21">
        <v>2715</v>
      </c>
      <c r="H970" s="2">
        <f t="shared" ref="H970" si="2572">(IF(D970="SELL",E970-F970,IF(D970="BUY",F970-E970)))*C970</f>
        <v>3020</v>
      </c>
      <c r="I970" s="2">
        <f>(IF(D970="SELL",IF(G970="",0,F970-G970),IF(D970="BUY",IF(G970="",0,G970-F970))))*C970</f>
        <v>3020</v>
      </c>
      <c r="J970" s="2">
        <f t="shared" ref="J970" si="2573">(I970+H970)/C970</f>
        <v>20</v>
      </c>
      <c r="K970" s="3">
        <f t="shared" ref="K970" si="2574">J970*C970</f>
        <v>6040</v>
      </c>
    </row>
    <row r="971" spans="1:11" ht="15.75">
      <c r="A971" s="14">
        <v>43132</v>
      </c>
      <c r="B971" s="11" t="s">
        <v>257</v>
      </c>
      <c r="C971" s="11">
        <v>6000</v>
      </c>
      <c r="D971" s="11" t="s">
        <v>12</v>
      </c>
      <c r="E971" s="21">
        <v>116.75</v>
      </c>
      <c r="F971" s="21">
        <v>117.2</v>
      </c>
      <c r="G971" s="21">
        <v>0</v>
      </c>
      <c r="H971" s="2">
        <f t="shared" ref="H971" si="2575">(IF(D971="SELL",E971-F971,IF(D971="BUY",F971-E971)))*C971</f>
        <v>2700.0000000000173</v>
      </c>
      <c r="I971" s="2">
        <v>0</v>
      </c>
      <c r="J971" s="2">
        <f t="shared" ref="J971" si="2576">(I971+H971)/C971</f>
        <v>0.4500000000000029</v>
      </c>
      <c r="K971" s="3">
        <f t="shared" ref="K971" si="2577">J971*C971</f>
        <v>2700.0000000000173</v>
      </c>
    </row>
    <row r="972" spans="1:11" ht="15.75">
      <c r="A972" s="14">
        <v>43131</v>
      </c>
      <c r="B972" s="11" t="s">
        <v>249</v>
      </c>
      <c r="C972" s="11">
        <v>12000</v>
      </c>
      <c r="D972" s="11" t="s">
        <v>13</v>
      </c>
      <c r="E972" s="21">
        <v>89.25</v>
      </c>
      <c r="F972" s="21">
        <v>88.8</v>
      </c>
      <c r="G972" s="21">
        <v>88</v>
      </c>
      <c r="H972" s="2">
        <f t="shared" ref="H972" si="2578">(IF(D972="SELL",E972-F972,IF(D972="BUY",F972-E972)))*C972</f>
        <v>5400.0000000000346</v>
      </c>
      <c r="I972" s="2">
        <f>(IF(D972="SELL",IF(G972="",0,F972-G972),IF(D972="BUY",IF(G972="",0,G972-F972))))*C972</f>
        <v>9599.9999999999654</v>
      </c>
      <c r="J972" s="2">
        <f t="shared" ref="J972" si="2579">(I972+H972)/C972</f>
        <v>1.25</v>
      </c>
      <c r="K972" s="3">
        <f t="shared" ref="K972" si="2580">J972*C972</f>
        <v>15000</v>
      </c>
    </row>
    <row r="973" spans="1:11" ht="15.75">
      <c r="A973" s="14">
        <v>43130</v>
      </c>
      <c r="B973" s="11" t="s">
        <v>256</v>
      </c>
      <c r="C973" s="11">
        <v>3750</v>
      </c>
      <c r="D973" s="11" t="s">
        <v>12</v>
      </c>
      <c r="E973" s="21">
        <v>206</v>
      </c>
      <c r="F973" s="21">
        <v>207</v>
      </c>
      <c r="G973" s="21">
        <v>208.4</v>
      </c>
      <c r="H973" s="2">
        <f t="shared" ref="H973" si="2581">(IF(D973="SELL",E973-F973,IF(D973="BUY",F973-E973)))*C973</f>
        <v>3750</v>
      </c>
      <c r="I973" s="2">
        <f>(IF(D973="SELL",IF(G973="",0,F973-G973),IF(D973="BUY",IF(G973="",0,G973-F973))))*C973</f>
        <v>5250.0000000000209</v>
      </c>
      <c r="J973" s="2">
        <f t="shared" ref="J973" si="2582">(I973+H973)/C973</f>
        <v>2.4000000000000057</v>
      </c>
      <c r="K973" s="3">
        <f t="shared" ref="K973" si="2583">J973*C973</f>
        <v>9000.0000000000218</v>
      </c>
    </row>
    <row r="974" spans="1:11" ht="15.75">
      <c r="A974" s="14">
        <v>43130</v>
      </c>
      <c r="B974" s="11" t="s">
        <v>255</v>
      </c>
      <c r="C974" s="11">
        <v>6000</v>
      </c>
      <c r="D974" s="11" t="s">
        <v>12</v>
      </c>
      <c r="E974" s="21">
        <v>144</v>
      </c>
      <c r="F974" s="21">
        <v>144.5</v>
      </c>
      <c r="G974" s="21">
        <v>145</v>
      </c>
      <c r="H974" s="2">
        <f t="shared" ref="H974" si="2584">(IF(D974="SELL",E974-F974,IF(D974="BUY",F974-E974)))*C974</f>
        <v>3000</v>
      </c>
      <c r="I974" s="2">
        <f>(IF(D974="SELL",IF(G974="",0,F974-G974),IF(D974="BUY",IF(G974="",0,G974-F974))))*C974</f>
        <v>3000</v>
      </c>
      <c r="J974" s="2">
        <f t="shared" ref="J974" si="2585">(I974+H974)/C974</f>
        <v>1</v>
      </c>
      <c r="K974" s="3">
        <f t="shared" ref="K974" si="2586">J974*C974</f>
        <v>6000</v>
      </c>
    </row>
    <row r="975" spans="1:11" ht="15.75">
      <c r="A975" s="14">
        <v>43130</v>
      </c>
      <c r="B975" s="11" t="s">
        <v>147</v>
      </c>
      <c r="C975" s="11">
        <v>3000</v>
      </c>
      <c r="D975" s="11" t="s">
        <v>12</v>
      </c>
      <c r="E975" s="21">
        <v>318</v>
      </c>
      <c r="F975" s="21">
        <v>319</v>
      </c>
      <c r="G975" s="21">
        <v>0</v>
      </c>
      <c r="H975" s="2">
        <f t="shared" ref="H975" si="2587">(IF(D975="SELL",E975-F975,IF(D975="BUY",F975-E975)))*C975</f>
        <v>3000</v>
      </c>
      <c r="I975" s="2">
        <v>0</v>
      </c>
      <c r="J975" s="2">
        <f t="shared" ref="J975" si="2588">(I975+H975)/C975</f>
        <v>1</v>
      </c>
      <c r="K975" s="3">
        <f t="shared" ref="K975" si="2589">J975*C975</f>
        <v>3000</v>
      </c>
    </row>
    <row r="976" spans="1:11" ht="15.75">
      <c r="A976" s="14">
        <v>43129</v>
      </c>
      <c r="B976" s="11" t="s">
        <v>254</v>
      </c>
      <c r="C976" s="11">
        <v>1750</v>
      </c>
      <c r="D976" s="11" t="s">
        <v>12</v>
      </c>
      <c r="E976" s="21">
        <v>363.5</v>
      </c>
      <c r="F976" s="21">
        <v>359</v>
      </c>
      <c r="G976" s="21">
        <v>109</v>
      </c>
      <c r="H976" s="2">
        <f t="shared" ref="H976" si="2590">(IF(D976="SELL",E976-F976,IF(D976="BUY",F976-E976)))*C976</f>
        <v>-7875</v>
      </c>
      <c r="I976" s="2">
        <v>0</v>
      </c>
      <c r="J976" s="2">
        <f t="shared" ref="J976" si="2591">(I976+H976)/C976</f>
        <v>-4.5</v>
      </c>
      <c r="K976" s="3">
        <f t="shared" ref="K976" si="2592">J976*C976</f>
        <v>-7875</v>
      </c>
    </row>
    <row r="977" spans="1:11" ht="15.75">
      <c r="A977" s="14">
        <v>43129</v>
      </c>
      <c r="B977" s="11" t="s">
        <v>253</v>
      </c>
      <c r="C977" s="11">
        <v>8000</v>
      </c>
      <c r="D977" s="11" t="s">
        <v>13</v>
      </c>
      <c r="E977" s="21">
        <v>110.5</v>
      </c>
      <c r="F977" s="21">
        <v>110</v>
      </c>
      <c r="G977" s="21">
        <v>109</v>
      </c>
      <c r="H977" s="2">
        <f t="shared" ref="H977" si="2593">(IF(D977="SELL",E977-F977,IF(D977="BUY",F977-E977)))*C977</f>
        <v>4000</v>
      </c>
      <c r="I977" s="2">
        <f>(IF(D977="SELL",IF(G977="",0,F977-G977),IF(D977="BUY",IF(G977="",0,G977-F977))))*C977</f>
        <v>8000</v>
      </c>
      <c r="J977" s="2">
        <f t="shared" ref="J977" si="2594">(I977+H977)/C977</f>
        <v>1.5</v>
      </c>
      <c r="K977" s="3">
        <f t="shared" ref="K977" si="2595">J977*C977</f>
        <v>12000</v>
      </c>
    </row>
    <row r="978" spans="1:11" ht="15.75">
      <c r="A978" s="14">
        <v>43129</v>
      </c>
      <c r="B978" s="11" t="s">
        <v>133</v>
      </c>
      <c r="C978" s="11">
        <v>6000</v>
      </c>
      <c r="D978" s="11" t="s">
        <v>13</v>
      </c>
      <c r="E978" s="21">
        <v>118.2</v>
      </c>
      <c r="F978" s="21">
        <v>117.5</v>
      </c>
      <c r="G978" s="21">
        <v>262</v>
      </c>
      <c r="H978" s="2">
        <f t="shared" ref="H978" si="2596">(IF(D978="SELL",E978-F978,IF(D978="BUY",F978-E978)))*C978</f>
        <v>4200.0000000000173</v>
      </c>
      <c r="I978" s="2">
        <v>0</v>
      </c>
      <c r="J978" s="2">
        <f t="shared" ref="J978" si="2597">(I978+H978)/C978</f>
        <v>0.70000000000000284</v>
      </c>
      <c r="K978" s="3">
        <f t="shared" ref="K978" si="2598">J978*C978</f>
        <v>4200.0000000000173</v>
      </c>
    </row>
    <row r="979" spans="1:11" ht="15.75">
      <c r="A979" s="14">
        <v>43125</v>
      </c>
      <c r="B979" s="11" t="s">
        <v>180</v>
      </c>
      <c r="C979" s="11">
        <v>4500</v>
      </c>
      <c r="D979" s="11" t="s">
        <v>12</v>
      </c>
      <c r="E979" s="21">
        <v>282.35000000000002</v>
      </c>
      <c r="F979" s="21">
        <v>283.35000000000002</v>
      </c>
      <c r="G979" s="21">
        <v>0</v>
      </c>
      <c r="H979" s="2">
        <f t="shared" ref="H979" si="2599">(IF(D979="SELL",E979-F979,IF(D979="BUY",F979-E979)))*C979</f>
        <v>4500</v>
      </c>
      <c r="I979" s="2">
        <v>0</v>
      </c>
      <c r="J979" s="2">
        <f t="shared" ref="J979" si="2600">(I979+H979)/C979</f>
        <v>1</v>
      </c>
      <c r="K979" s="3">
        <f t="shared" ref="K979" si="2601">J979*C979</f>
        <v>4500</v>
      </c>
    </row>
    <row r="980" spans="1:11" ht="15.75">
      <c r="A980" s="14">
        <v>43123</v>
      </c>
      <c r="B980" s="11" t="s">
        <v>200</v>
      </c>
      <c r="C980" s="11">
        <v>1250</v>
      </c>
      <c r="D980" s="11" t="s">
        <v>12</v>
      </c>
      <c r="E980" s="21">
        <v>494.55</v>
      </c>
      <c r="F980" s="21">
        <v>497</v>
      </c>
      <c r="G980" s="21">
        <v>0</v>
      </c>
      <c r="H980" s="2">
        <f t="shared" ref="H980" si="2602">(IF(D980="SELL",E980-F980,IF(D980="BUY",F980-E980)))*C980</f>
        <v>3062.4999999999859</v>
      </c>
      <c r="I980" s="2">
        <v>0</v>
      </c>
      <c r="J980" s="2">
        <f t="shared" ref="J980" si="2603">(I980+H980)/C980</f>
        <v>2.4499999999999886</v>
      </c>
      <c r="K980" s="3">
        <f t="shared" ref="K980" si="2604">J980*C980</f>
        <v>3062.4999999999859</v>
      </c>
    </row>
    <row r="981" spans="1:11" ht="15.75">
      <c r="A981" s="14">
        <v>43117</v>
      </c>
      <c r="B981" s="11" t="s">
        <v>203</v>
      </c>
      <c r="C981" s="11">
        <v>6000</v>
      </c>
      <c r="D981" s="11" t="s">
        <v>13</v>
      </c>
      <c r="E981" s="21">
        <v>152.69999999999999</v>
      </c>
      <c r="F981" s="21">
        <v>154</v>
      </c>
      <c r="G981" s="21">
        <v>0</v>
      </c>
      <c r="H981" s="2">
        <f t="shared" ref="H981" si="2605">(IF(D981="SELL",E981-F981,IF(D981="BUY",F981-E981)))*C981</f>
        <v>-7800.0000000000682</v>
      </c>
      <c r="I981" s="2">
        <v>0</v>
      </c>
      <c r="J981" s="2">
        <f t="shared" ref="J981" si="2606">(I981+H981)/C981</f>
        <v>-1.3000000000000114</v>
      </c>
      <c r="K981" s="3">
        <f t="shared" ref="K981" si="2607">J981*C981</f>
        <v>-7800.0000000000682</v>
      </c>
    </row>
    <row r="982" spans="1:11" ht="15.75">
      <c r="A982" s="14">
        <v>43116</v>
      </c>
      <c r="B982" s="11" t="s">
        <v>128</v>
      </c>
      <c r="C982" s="11">
        <v>1750</v>
      </c>
      <c r="D982" s="11" t="s">
        <v>13</v>
      </c>
      <c r="E982" s="21">
        <v>337</v>
      </c>
      <c r="F982" s="21">
        <v>335</v>
      </c>
      <c r="G982" s="21">
        <v>333</v>
      </c>
      <c r="H982" s="2">
        <f t="shared" ref="H982" si="2608">(IF(D982="SELL",E982-F982,IF(D982="BUY",F982-E982)))*C982</f>
        <v>3500</v>
      </c>
      <c r="I982" s="2">
        <f>(IF(D982="SELL",IF(G982="",0,F982-G982),IF(D982="BUY",IF(G982="",0,G982-F982))))*C982</f>
        <v>3500</v>
      </c>
      <c r="J982" s="2">
        <f t="shared" ref="J982" si="2609">(I982+H982)/C982</f>
        <v>4</v>
      </c>
      <c r="K982" s="3">
        <f t="shared" ref="K982" si="2610">J982*C982</f>
        <v>7000</v>
      </c>
    </row>
    <row r="983" spans="1:11" ht="15.75">
      <c r="A983" s="14">
        <v>43115</v>
      </c>
      <c r="B983" s="11" t="s">
        <v>252</v>
      </c>
      <c r="C983" s="11">
        <v>4500</v>
      </c>
      <c r="D983" s="11" t="s">
        <v>13</v>
      </c>
      <c r="E983" s="21">
        <v>181.45</v>
      </c>
      <c r="F983" s="21">
        <v>180.45</v>
      </c>
      <c r="G983" s="21">
        <v>179.5</v>
      </c>
      <c r="H983" s="2">
        <f t="shared" ref="H983" si="2611">(IF(D983="SELL",E983-F983,IF(D983="BUY",F983-E983)))*C983</f>
        <v>4500</v>
      </c>
      <c r="I983" s="2">
        <f>(IF(D983="SELL",IF(G983="",0,F983-G983),IF(D983="BUY",IF(G983="",0,G983-F983))))*C983</f>
        <v>4274.9999999999491</v>
      </c>
      <c r="J983" s="2">
        <f t="shared" ref="J983" si="2612">(I983+H983)/C983</f>
        <v>1.9499999999999886</v>
      </c>
      <c r="K983" s="3">
        <f t="shared" ref="K983" si="2613">J983*C983</f>
        <v>8774.9999999999491</v>
      </c>
    </row>
    <row r="984" spans="1:11" ht="15.75">
      <c r="A984" s="14">
        <v>43109</v>
      </c>
      <c r="B984" s="11" t="s">
        <v>251</v>
      </c>
      <c r="C984" s="11">
        <v>600</v>
      </c>
      <c r="D984" s="11" t="s">
        <v>12</v>
      </c>
      <c r="E984" s="21">
        <v>1195</v>
      </c>
      <c r="F984" s="21">
        <v>1199</v>
      </c>
      <c r="G984" s="21">
        <v>0</v>
      </c>
      <c r="H984" s="2">
        <f t="shared" ref="H984" si="2614">(IF(D984="SELL",E984-F984,IF(D984="BUY",F984-E984)))*C984</f>
        <v>2400</v>
      </c>
      <c r="I984" s="2">
        <v>0</v>
      </c>
      <c r="J984" s="2">
        <f t="shared" ref="J984" si="2615">(I984+H984)/C984</f>
        <v>4</v>
      </c>
      <c r="K984" s="3">
        <f t="shared" ref="K984" si="2616">J984*C984</f>
        <v>2400</v>
      </c>
    </row>
    <row r="985" spans="1:11" ht="15.75">
      <c r="A985" s="14">
        <v>43109</v>
      </c>
      <c r="B985" s="11" t="s">
        <v>211</v>
      </c>
      <c r="C985" s="11">
        <v>1200</v>
      </c>
      <c r="D985" s="11" t="s">
        <v>12</v>
      </c>
      <c r="E985" s="21">
        <v>573</v>
      </c>
      <c r="F985" s="21">
        <v>568</v>
      </c>
      <c r="G985" s="21">
        <v>0</v>
      </c>
      <c r="H985" s="2">
        <f t="shared" ref="H985" si="2617">(IF(D985="SELL",E985-F985,IF(D985="BUY",F985-E985)))*C985</f>
        <v>-6000</v>
      </c>
      <c r="I985" s="2">
        <v>0</v>
      </c>
      <c r="J985" s="2">
        <f t="shared" ref="J985" si="2618">(I985+H985)/C985</f>
        <v>-5</v>
      </c>
      <c r="K985" s="3">
        <f t="shared" ref="K985" si="2619">J985*C985</f>
        <v>-6000</v>
      </c>
    </row>
    <row r="986" spans="1:11" ht="15.75">
      <c r="A986" s="14">
        <v>43108</v>
      </c>
      <c r="B986" s="11" t="s">
        <v>215</v>
      </c>
      <c r="C986" s="11">
        <v>12000</v>
      </c>
      <c r="D986" s="11" t="s">
        <v>12</v>
      </c>
      <c r="E986" s="21">
        <v>1055</v>
      </c>
      <c r="F986" s="21">
        <v>1055</v>
      </c>
      <c r="G986" s="21">
        <v>0</v>
      </c>
      <c r="H986" s="2">
        <v>0</v>
      </c>
      <c r="I986" s="2">
        <v>0</v>
      </c>
      <c r="J986" s="2">
        <f t="shared" ref="J986" si="2620">(I986+H986)/C986</f>
        <v>0</v>
      </c>
      <c r="K986" s="3">
        <f t="shared" ref="K986" si="2621">J986*C986</f>
        <v>0</v>
      </c>
    </row>
    <row r="987" spans="1:11" ht="15.75">
      <c r="A987" s="14">
        <v>43105</v>
      </c>
      <c r="B987" s="11" t="s">
        <v>250</v>
      </c>
      <c r="C987" s="11">
        <v>600</v>
      </c>
      <c r="D987" s="11" t="s">
        <v>12</v>
      </c>
      <c r="E987" s="21">
        <v>1490</v>
      </c>
      <c r="F987" s="21">
        <v>1495</v>
      </c>
      <c r="G987" s="21">
        <v>0</v>
      </c>
      <c r="H987" s="2">
        <f t="shared" ref="H987" si="2622">(IF(D987="SELL",E987-F987,IF(D987="BUY",F987-E987)))*C987</f>
        <v>3000</v>
      </c>
      <c r="I987" s="2">
        <v>0</v>
      </c>
      <c r="J987" s="2">
        <f t="shared" ref="J987" si="2623">(I987+H987)/C987</f>
        <v>5</v>
      </c>
      <c r="K987" s="3">
        <f t="shared" ref="K987" si="2624">J987*C987</f>
        <v>3000</v>
      </c>
    </row>
    <row r="988" spans="1:11" ht="15.75">
      <c r="A988" s="14">
        <v>43104</v>
      </c>
      <c r="B988" s="11" t="s">
        <v>249</v>
      </c>
      <c r="C988" s="11">
        <v>12000</v>
      </c>
      <c r="D988" s="11" t="s">
        <v>12</v>
      </c>
      <c r="E988" s="21">
        <v>96.05</v>
      </c>
      <c r="F988" s="21">
        <v>96.5</v>
      </c>
      <c r="G988" s="21">
        <v>97</v>
      </c>
      <c r="H988" s="2">
        <f t="shared" ref="H988" si="2625">(IF(D988="SELL",E988-F988,IF(D988="BUY",F988-E988)))*C988</f>
        <v>5400.0000000000346</v>
      </c>
      <c r="I988" s="2">
        <f>(IF(D988="SELL",IF(G988="",0,F988-G988),IF(D988="BUY",IF(G988="",0,G988-F988))))*C988</f>
        <v>6000</v>
      </c>
      <c r="J988" s="2">
        <f t="shared" ref="J988" si="2626">(I988+H988)/C988</f>
        <v>0.95000000000000284</v>
      </c>
      <c r="K988" s="3">
        <f t="shared" ref="K988" si="2627">J988*C988</f>
        <v>11400.000000000035</v>
      </c>
    </row>
    <row r="989" spans="1:11" ht="15.75">
      <c r="A989" s="14">
        <v>43104</v>
      </c>
      <c r="B989" s="11" t="s">
        <v>165</v>
      </c>
      <c r="C989" s="11">
        <v>3500</v>
      </c>
      <c r="D989" s="11" t="s">
        <v>12</v>
      </c>
      <c r="E989" s="21">
        <v>280.55</v>
      </c>
      <c r="F989" s="21">
        <v>281.55</v>
      </c>
      <c r="G989" s="21">
        <v>0</v>
      </c>
      <c r="H989" s="2">
        <f t="shared" ref="H989" si="2628">(IF(D989="SELL",E989-F989,IF(D989="BUY",F989-E989)))*C989</f>
        <v>3500</v>
      </c>
      <c r="I989" s="2">
        <v>0</v>
      </c>
      <c r="J989" s="2">
        <f t="shared" ref="J989" si="2629">(I989+H989)/C989</f>
        <v>1</v>
      </c>
      <c r="K989" s="3">
        <f t="shared" ref="K989" si="2630">J989*C989</f>
        <v>3500</v>
      </c>
    </row>
    <row r="990" spans="1:11" ht="15.75">
      <c r="A990" s="14">
        <v>43103</v>
      </c>
      <c r="B990" s="11" t="s">
        <v>248</v>
      </c>
      <c r="C990" s="11">
        <v>9000</v>
      </c>
      <c r="D990" s="11" t="s">
        <v>12</v>
      </c>
      <c r="E990" s="21">
        <v>62.5</v>
      </c>
      <c r="F990" s="21">
        <v>63</v>
      </c>
      <c r="G990" s="21">
        <v>63.85</v>
      </c>
      <c r="H990" s="2">
        <f t="shared" ref="H990" si="2631">(IF(D990="SELL",E990-F990,IF(D990="BUY",F990-E990)))*C990</f>
        <v>4500</v>
      </c>
      <c r="I990" s="2">
        <f>(IF(D990="SELL",IF(G990="",0,F990-G990),IF(D990="BUY",IF(G990="",0,G990-F990))))*C990</f>
        <v>7650.0000000000127</v>
      </c>
      <c r="J990" s="2">
        <f t="shared" ref="J990" si="2632">(I990+H990)/C990</f>
        <v>1.3500000000000014</v>
      </c>
      <c r="K990" s="3">
        <f t="shared" ref="K990" si="2633">J990*C990</f>
        <v>12150.000000000013</v>
      </c>
    </row>
    <row r="991" spans="1:11" ht="15.75">
      <c r="A991" s="14">
        <v>43098</v>
      </c>
      <c r="B991" s="11" t="s">
        <v>247</v>
      </c>
      <c r="C991" s="11">
        <v>1100</v>
      </c>
      <c r="D991" s="11" t="s">
        <v>12</v>
      </c>
      <c r="E991" s="21">
        <v>126.15</v>
      </c>
      <c r="F991" s="21">
        <v>126.15</v>
      </c>
      <c r="G991" s="21">
        <v>0</v>
      </c>
      <c r="H991" s="2">
        <v>0</v>
      </c>
      <c r="I991" s="2">
        <v>0</v>
      </c>
      <c r="J991" s="2">
        <f t="shared" ref="J991" si="2634">(I991+H991)/C991</f>
        <v>0</v>
      </c>
      <c r="K991" s="3">
        <f t="shared" ref="K991" si="2635">J991*C991</f>
        <v>0</v>
      </c>
    </row>
    <row r="992" spans="1:11" ht="15.75">
      <c r="A992" s="14">
        <v>43097</v>
      </c>
      <c r="B992" s="11" t="s">
        <v>156</v>
      </c>
      <c r="C992" s="11">
        <v>1100</v>
      </c>
      <c r="D992" s="11" t="s">
        <v>12</v>
      </c>
      <c r="E992" s="21">
        <v>759</v>
      </c>
      <c r="F992" s="21">
        <v>762</v>
      </c>
      <c r="G992" s="21">
        <v>766</v>
      </c>
      <c r="H992" s="2">
        <f t="shared" ref="H992" si="2636">(IF(D992="SELL",E992-F992,IF(D992="BUY",F992-E992)))*C992</f>
        <v>3300</v>
      </c>
      <c r="I992" s="2">
        <f>(IF(D992="SELL",IF(G992="",0,F992-G992),IF(D992="BUY",IF(G992="",0,G992-F992))))*C992</f>
        <v>4400</v>
      </c>
      <c r="J992" s="2">
        <f t="shared" ref="J992" si="2637">(I992+H992)/C992</f>
        <v>7</v>
      </c>
      <c r="K992" s="3">
        <f t="shared" ref="K992" si="2638">J992*C992</f>
        <v>7700</v>
      </c>
    </row>
    <row r="993" spans="1:11" ht="15.75">
      <c r="A993" s="14">
        <v>43096</v>
      </c>
      <c r="B993" s="11" t="s">
        <v>246</v>
      </c>
      <c r="C993" s="11">
        <v>800</v>
      </c>
      <c r="D993" s="11" t="s">
        <v>12</v>
      </c>
      <c r="E993" s="21">
        <v>900</v>
      </c>
      <c r="F993" s="21">
        <v>905</v>
      </c>
      <c r="G993" s="21">
        <v>910</v>
      </c>
      <c r="H993" s="2">
        <f t="shared" ref="H993" si="2639">(IF(D993="SELL",E993-F993,IF(D993="BUY",F993-E993)))*C993</f>
        <v>4000</v>
      </c>
      <c r="I993" s="2">
        <f>(IF(D993="SELL",IF(G993="",0,F993-G993),IF(D993="BUY",IF(G993="",0,G993-F993))))*C993</f>
        <v>4000</v>
      </c>
      <c r="J993" s="2">
        <f t="shared" ref="J993" si="2640">(I993+H993)/C993</f>
        <v>10</v>
      </c>
      <c r="K993" s="3">
        <f t="shared" ref="K993" si="2641">J993*C993</f>
        <v>8000</v>
      </c>
    </row>
    <row r="994" spans="1:11" ht="15.75">
      <c r="A994" s="14">
        <v>43095</v>
      </c>
      <c r="B994" s="11" t="s">
        <v>245</v>
      </c>
      <c r="C994" s="11">
        <v>800</v>
      </c>
      <c r="D994" s="11" t="s">
        <v>12</v>
      </c>
      <c r="E994" s="21">
        <v>1051</v>
      </c>
      <c r="F994" s="21">
        <v>1055</v>
      </c>
      <c r="G994" s="21">
        <v>1060</v>
      </c>
      <c r="H994" s="2">
        <f t="shared" ref="H994" si="2642">(IF(D994="SELL",E994-F994,IF(D994="BUY",F994-E994)))*C994</f>
        <v>3200</v>
      </c>
      <c r="I994" s="2">
        <f>(IF(D994="SELL",IF(G994="",0,F994-G994),IF(D994="BUY",IF(G994="",0,G994-F994))))*C994</f>
        <v>4000</v>
      </c>
      <c r="J994" s="2">
        <f t="shared" ref="J994" si="2643">(I994+H994)/C994</f>
        <v>9</v>
      </c>
      <c r="K994" s="3">
        <f t="shared" ref="K994" si="2644">J994*C994</f>
        <v>7200</v>
      </c>
    </row>
    <row r="995" spans="1:11" ht="15.75">
      <c r="A995" s="14">
        <v>43091</v>
      </c>
      <c r="B995" s="11" t="s">
        <v>137</v>
      </c>
      <c r="C995" s="11">
        <v>1500</v>
      </c>
      <c r="D995" s="11" t="s">
        <v>12</v>
      </c>
      <c r="E995" s="21">
        <v>437</v>
      </c>
      <c r="F995" s="21">
        <v>439</v>
      </c>
      <c r="G995" s="21">
        <v>0</v>
      </c>
      <c r="H995" s="2">
        <f t="shared" ref="H995" si="2645">(IF(D995="SELL",E995-F995,IF(D995="BUY",F995-E995)))*C995</f>
        <v>3000</v>
      </c>
      <c r="I995" s="2">
        <v>0</v>
      </c>
      <c r="J995" s="2">
        <f t="shared" ref="J995" si="2646">(I995+H995)/C995</f>
        <v>2</v>
      </c>
      <c r="K995" s="3">
        <f t="shared" ref="K995" si="2647">J995*C995</f>
        <v>3000</v>
      </c>
    </row>
    <row r="996" spans="1:11" ht="15.75">
      <c r="A996" s="14">
        <v>43091</v>
      </c>
      <c r="B996" s="11" t="s">
        <v>230</v>
      </c>
      <c r="C996" s="11">
        <v>3000</v>
      </c>
      <c r="D996" s="11" t="s">
        <v>12</v>
      </c>
      <c r="E996" s="21">
        <v>440</v>
      </c>
      <c r="F996" s="21">
        <v>440</v>
      </c>
      <c r="G996" s="21">
        <v>0</v>
      </c>
      <c r="H996" s="2">
        <f t="shared" ref="H996" si="2648">(IF(D996="SELL",E996-F996,IF(D996="BUY",F996-E996)))*C996</f>
        <v>0</v>
      </c>
      <c r="I996" s="2">
        <v>0</v>
      </c>
      <c r="J996" s="2">
        <f t="shared" ref="J996" si="2649">(I996+H996)/C996</f>
        <v>0</v>
      </c>
      <c r="K996" s="3">
        <f t="shared" ref="K996" si="2650">J996*C996</f>
        <v>0</v>
      </c>
    </row>
    <row r="997" spans="1:11" ht="15.75">
      <c r="A997" s="14">
        <v>43091</v>
      </c>
      <c r="B997" s="11" t="s">
        <v>137</v>
      </c>
      <c r="C997" s="11">
        <v>1500</v>
      </c>
      <c r="D997" s="11" t="s">
        <v>12</v>
      </c>
      <c r="E997" s="21">
        <v>437</v>
      </c>
      <c r="F997" s="21">
        <v>439</v>
      </c>
      <c r="G997" s="21">
        <v>0</v>
      </c>
      <c r="H997" s="2">
        <f t="shared" ref="H997" si="2651">(IF(D997="SELL",E997-F997,IF(D997="BUY",F997-E997)))*C997</f>
        <v>3000</v>
      </c>
      <c r="I997" s="2">
        <v>0</v>
      </c>
      <c r="J997" s="2">
        <f t="shared" ref="J997" si="2652">(I997+H997)/C997</f>
        <v>2</v>
      </c>
      <c r="K997" s="3">
        <f t="shared" ref="K997" si="2653">J997*C997</f>
        <v>3000</v>
      </c>
    </row>
    <row r="998" spans="1:11" ht="15.75">
      <c r="A998" s="14">
        <v>43090</v>
      </c>
      <c r="B998" s="11" t="s">
        <v>244</v>
      </c>
      <c r="C998" s="11">
        <v>250</v>
      </c>
      <c r="D998" s="11" t="s">
        <v>12</v>
      </c>
      <c r="E998" s="21">
        <v>3540</v>
      </c>
      <c r="F998" s="21">
        <v>3555</v>
      </c>
      <c r="G998" s="21">
        <v>3570</v>
      </c>
      <c r="H998" s="2">
        <f t="shared" ref="H998" si="2654">(IF(D998="SELL",E998-F998,IF(D998="BUY",F998-E998)))*C998</f>
        <v>3750</v>
      </c>
      <c r="I998" s="2">
        <f>(IF(D998="SELL",IF(G998="",0,F998-G998),IF(D998="BUY",IF(G998="",0,G998-F998))))*C998</f>
        <v>3750</v>
      </c>
      <c r="J998" s="2">
        <f t="shared" ref="J998" si="2655">(I998+H998)/C998</f>
        <v>30</v>
      </c>
      <c r="K998" s="3">
        <f t="shared" ref="K998" si="2656">J998*C998</f>
        <v>7500</v>
      </c>
    </row>
    <row r="999" spans="1:11" ht="15.75">
      <c r="A999" s="14">
        <v>43090</v>
      </c>
      <c r="B999" s="11" t="s">
        <v>146</v>
      </c>
      <c r="C999" s="11">
        <v>1800</v>
      </c>
      <c r="D999" s="11" t="s">
        <v>12</v>
      </c>
      <c r="E999" s="21">
        <v>541</v>
      </c>
      <c r="F999" s="21">
        <v>543</v>
      </c>
      <c r="G999" s="21">
        <v>546</v>
      </c>
      <c r="H999" s="2">
        <f t="shared" ref="H999:H1000" si="2657">(IF(D999="SELL",E999-F999,IF(D999="BUY",F999-E999)))*C999</f>
        <v>3600</v>
      </c>
      <c r="I999" s="2">
        <f>(IF(D999="SELL",IF(G999="",0,F999-G999),IF(D999="BUY",IF(G999="",0,G999-F999))))*C999</f>
        <v>5400</v>
      </c>
      <c r="J999" s="2">
        <f t="shared" ref="J999:J1000" si="2658">(I999+H999)/C999</f>
        <v>5</v>
      </c>
      <c r="K999" s="3">
        <f t="shared" ref="K999:K1000" si="2659">J999*C999</f>
        <v>9000</v>
      </c>
    </row>
    <row r="1000" spans="1:11" ht="15.75">
      <c r="A1000" s="14">
        <v>43089</v>
      </c>
      <c r="B1000" s="11" t="s">
        <v>243</v>
      </c>
      <c r="C1000" s="11">
        <v>8000</v>
      </c>
      <c r="D1000" s="11" t="s">
        <v>12</v>
      </c>
      <c r="E1000" s="21">
        <v>128</v>
      </c>
      <c r="F1000" s="21">
        <v>128.69999999999999</v>
      </c>
      <c r="G1000" s="21">
        <v>0</v>
      </c>
      <c r="H1000" s="2">
        <f t="shared" si="2657"/>
        <v>5599.9999999999091</v>
      </c>
      <c r="I1000" s="2">
        <v>0</v>
      </c>
      <c r="J1000" s="2">
        <f t="shared" si="2658"/>
        <v>0.69999999999998863</v>
      </c>
      <c r="K1000" s="3">
        <f t="shared" si="2659"/>
        <v>5599.9999999999091</v>
      </c>
    </row>
    <row r="1001" spans="1:11" ht="15.75">
      <c r="A1001" s="14">
        <v>43089</v>
      </c>
      <c r="B1001" s="11" t="s">
        <v>234</v>
      </c>
      <c r="C1001" s="11">
        <v>250</v>
      </c>
      <c r="D1001" s="11" t="s">
        <v>12</v>
      </c>
      <c r="E1001" s="21">
        <v>3510</v>
      </c>
      <c r="F1001" s="21">
        <v>3520</v>
      </c>
      <c r="G1001" s="21">
        <v>3530</v>
      </c>
      <c r="H1001" s="2">
        <f t="shared" ref="H1001" si="2660">(IF(D1001="SELL",E1001-F1001,IF(D1001="BUY",F1001-E1001)))*C1001</f>
        <v>2500</v>
      </c>
      <c r="I1001" s="2">
        <f>(IF(D1001="SELL",IF(G1001="",0,F1001-G1001),IF(D1001="BUY",IF(G1001="",0,G1001-F1001))))*C1001</f>
        <v>2500</v>
      </c>
      <c r="J1001" s="2">
        <f t="shared" ref="J1001" si="2661">(I1001+H1001)/C1001</f>
        <v>20</v>
      </c>
      <c r="K1001" s="3">
        <f t="shared" ref="K1001" si="2662">J1001*C1001</f>
        <v>5000</v>
      </c>
    </row>
    <row r="1002" spans="1:11" ht="15.75">
      <c r="A1002" s="14">
        <v>43088</v>
      </c>
      <c r="B1002" s="11" t="s">
        <v>187</v>
      </c>
      <c r="C1002" s="11">
        <v>1500</v>
      </c>
      <c r="D1002" s="11" t="s">
        <v>12</v>
      </c>
      <c r="E1002" s="21">
        <v>856</v>
      </c>
      <c r="F1002" s="21">
        <v>859</v>
      </c>
      <c r="G1002" s="21">
        <v>863</v>
      </c>
      <c r="H1002" s="2">
        <f t="shared" ref="H1002" si="2663">(IF(D1002="SELL",E1002-F1002,IF(D1002="BUY",F1002-E1002)))*C1002</f>
        <v>4500</v>
      </c>
      <c r="I1002" s="2">
        <f>(IF(D1002="SELL",IF(G1002="",0,F1002-G1002),IF(D1002="BUY",IF(G1002="",0,G1002-F1002))))*C1002</f>
        <v>6000</v>
      </c>
      <c r="J1002" s="2">
        <f t="shared" ref="J1002" si="2664">(I1002+H1002)/C1002</f>
        <v>7</v>
      </c>
      <c r="K1002" s="3">
        <f t="shared" ref="K1002" si="2665">J1002*C1002</f>
        <v>10500</v>
      </c>
    </row>
    <row r="1003" spans="1:11" ht="15.75">
      <c r="A1003" s="14">
        <v>43088</v>
      </c>
      <c r="B1003" s="11" t="s">
        <v>173</v>
      </c>
      <c r="C1003" s="11">
        <v>300</v>
      </c>
      <c r="D1003" s="11" t="s">
        <v>12</v>
      </c>
      <c r="E1003" s="21">
        <v>2855</v>
      </c>
      <c r="F1003" s="21">
        <v>2865</v>
      </c>
      <c r="G1003" s="21">
        <v>2880</v>
      </c>
      <c r="H1003" s="2">
        <f t="shared" ref="H1003" si="2666">(IF(D1003="SELL",E1003-F1003,IF(D1003="BUY",F1003-E1003)))*C1003</f>
        <v>3000</v>
      </c>
      <c r="I1003" s="2">
        <f>(IF(D1003="SELL",IF(G1003="",0,F1003-G1003),IF(D1003="BUY",IF(G1003="",0,G1003-F1003))))*C1003</f>
        <v>4500</v>
      </c>
      <c r="J1003" s="2">
        <f t="shared" ref="J1003" si="2667">(I1003+H1003)/C1003</f>
        <v>25</v>
      </c>
      <c r="K1003" s="3">
        <f t="shared" ref="K1003" si="2668">J1003*C1003</f>
        <v>7500</v>
      </c>
    </row>
    <row r="1004" spans="1:11" ht="15.75">
      <c r="A1004" s="14">
        <v>43084</v>
      </c>
      <c r="B1004" s="11" t="s">
        <v>242</v>
      </c>
      <c r="C1004" s="11">
        <v>250</v>
      </c>
      <c r="D1004" s="11" t="s">
        <v>12</v>
      </c>
      <c r="E1004" s="21">
        <v>3258</v>
      </c>
      <c r="F1004" s="21">
        <v>3225</v>
      </c>
      <c r="G1004" s="21">
        <v>0</v>
      </c>
      <c r="H1004" s="2">
        <f t="shared" ref="H1004" si="2669">(IF(D1004="SELL",E1004-F1004,IF(D1004="BUY",F1004-E1004)))*C1004</f>
        <v>-8250</v>
      </c>
      <c r="I1004" s="2">
        <v>0</v>
      </c>
      <c r="J1004" s="2">
        <f t="shared" ref="J1004" si="2670">(I1004+H1004)/C1004</f>
        <v>-33</v>
      </c>
      <c r="K1004" s="3">
        <f t="shared" ref="K1004" si="2671">J1004*C1004</f>
        <v>-8250</v>
      </c>
    </row>
    <row r="1005" spans="1:11" ht="15.75">
      <c r="A1005" s="14">
        <v>43083</v>
      </c>
      <c r="B1005" s="11" t="s">
        <v>173</v>
      </c>
      <c r="C1005" s="11">
        <v>300</v>
      </c>
      <c r="D1005" s="11" t="s">
        <v>12</v>
      </c>
      <c r="E1005" s="21">
        <v>2760</v>
      </c>
      <c r="F1005" s="21">
        <v>2775</v>
      </c>
      <c r="G1005" s="21">
        <v>0</v>
      </c>
      <c r="H1005" s="2">
        <f t="shared" ref="H1005" si="2672">(IF(D1005="SELL",E1005-F1005,IF(D1005="BUY",F1005-E1005)))*C1005</f>
        <v>4500</v>
      </c>
      <c r="I1005" s="2">
        <v>0</v>
      </c>
      <c r="J1005" s="2">
        <f t="shared" ref="J1005" si="2673">(I1005+H1005)/C1005</f>
        <v>15</v>
      </c>
      <c r="K1005" s="3">
        <f t="shared" ref="K1005" si="2674">J1005*C1005</f>
        <v>4500</v>
      </c>
    </row>
    <row r="1006" spans="1:11" ht="15.75">
      <c r="A1006" s="14">
        <v>43083</v>
      </c>
      <c r="B1006" s="11" t="s">
        <v>241</v>
      </c>
      <c r="C1006" s="11">
        <v>1200</v>
      </c>
      <c r="D1006" s="11" t="s">
        <v>13</v>
      </c>
      <c r="E1006" s="21">
        <v>714.2</v>
      </c>
      <c r="F1006" s="21">
        <v>711</v>
      </c>
      <c r="G1006" s="21">
        <v>0</v>
      </c>
      <c r="H1006" s="2">
        <f t="shared" ref="H1006" si="2675">(IF(D1006="SELL",E1006-F1006,IF(D1006="BUY",F1006-E1006)))*C1006</f>
        <v>3840.0000000000546</v>
      </c>
      <c r="I1006" s="2">
        <v>0</v>
      </c>
      <c r="J1006" s="2">
        <f t="shared" ref="J1006" si="2676">(I1006+H1006)/C1006</f>
        <v>3.2000000000000455</v>
      </c>
      <c r="K1006" s="3">
        <f t="shared" ref="K1006" si="2677">J1006*C1006</f>
        <v>3840.0000000000546</v>
      </c>
    </row>
    <row r="1007" spans="1:11" ht="15.75">
      <c r="A1007" s="14">
        <v>43083</v>
      </c>
      <c r="B1007" s="11" t="s">
        <v>240</v>
      </c>
      <c r="C1007" s="11">
        <v>3000</v>
      </c>
      <c r="D1007" s="11" t="s">
        <v>13</v>
      </c>
      <c r="E1007" s="21">
        <v>228.2</v>
      </c>
      <c r="F1007" s="21">
        <v>227.2</v>
      </c>
      <c r="G1007" s="21">
        <v>0</v>
      </c>
      <c r="H1007" s="2">
        <f t="shared" ref="H1007" si="2678">(IF(D1007="SELL",E1007-F1007,IF(D1007="BUY",F1007-E1007)))*C1007</f>
        <v>3000</v>
      </c>
      <c r="I1007" s="2">
        <v>0</v>
      </c>
      <c r="J1007" s="2">
        <f t="shared" ref="J1007" si="2679">(I1007+H1007)/C1007</f>
        <v>1</v>
      </c>
      <c r="K1007" s="3">
        <f t="shared" ref="K1007" si="2680">J1007*C1007</f>
        <v>3000</v>
      </c>
    </row>
    <row r="1008" spans="1:11" ht="15.75">
      <c r="A1008" s="14">
        <v>43082</v>
      </c>
      <c r="B1008" s="11" t="s">
        <v>210</v>
      </c>
      <c r="C1008" s="11">
        <v>1500</v>
      </c>
      <c r="D1008" s="11" t="s">
        <v>13</v>
      </c>
      <c r="E1008" s="21">
        <v>442</v>
      </c>
      <c r="F1008" s="21">
        <v>440</v>
      </c>
      <c r="G1008" s="21">
        <v>0</v>
      </c>
      <c r="H1008" s="2">
        <f t="shared" ref="H1008" si="2681">(IF(D1008="SELL",E1008-F1008,IF(D1008="BUY",F1008-E1008)))*C1008</f>
        <v>3000</v>
      </c>
      <c r="I1008" s="2">
        <v>0</v>
      </c>
      <c r="J1008" s="2">
        <f t="shared" ref="J1008" si="2682">(I1008+H1008)/C1008</f>
        <v>2</v>
      </c>
      <c r="K1008" s="3">
        <f t="shared" ref="K1008" si="2683">J1008*C1008</f>
        <v>3000</v>
      </c>
    </row>
    <row r="1009" spans="1:11" ht="15.75">
      <c r="A1009" s="14">
        <v>43082</v>
      </c>
      <c r="B1009" s="11" t="s">
        <v>125</v>
      </c>
      <c r="C1009" s="11">
        <v>400</v>
      </c>
      <c r="D1009" s="11" t="s">
        <v>12</v>
      </c>
      <c r="E1009" s="21">
        <v>2443</v>
      </c>
      <c r="F1009" s="21">
        <v>2453</v>
      </c>
      <c r="G1009" s="21">
        <v>0</v>
      </c>
      <c r="H1009" s="2">
        <f t="shared" ref="H1009" si="2684">(IF(D1009="SELL",E1009-F1009,IF(D1009="BUY",F1009-E1009)))*C1009</f>
        <v>4000</v>
      </c>
      <c r="I1009" s="2">
        <v>0</v>
      </c>
      <c r="J1009" s="2">
        <f t="shared" ref="J1009" si="2685">(I1009+H1009)/C1009</f>
        <v>10</v>
      </c>
      <c r="K1009" s="3">
        <f t="shared" ref="K1009" si="2686">J1009*C1009</f>
        <v>4000</v>
      </c>
    </row>
    <row r="1010" spans="1:11" ht="15.75">
      <c r="A1010" s="14">
        <v>43081</v>
      </c>
      <c r="B1010" s="11" t="s">
        <v>197</v>
      </c>
      <c r="C1010" s="11">
        <v>300</v>
      </c>
      <c r="D1010" s="11" t="s">
        <v>12</v>
      </c>
      <c r="E1010" s="21">
        <v>3254</v>
      </c>
      <c r="F1010" s="21">
        <v>3230</v>
      </c>
      <c r="G1010" s="21">
        <v>0</v>
      </c>
      <c r="H1010" s="2">
        <f t="shared" ref="H1010" si="2687">(IF(D1010="SELL",E1010-F1010,IF(D1010="BUY",F1010-E1010)))*C1010</f>
        <v>-7200</v>
      </c>
      <c r="I1010" s="2">
        <v>0</v>
      </c>
      <c r="J1010" s="2">
        <f t="shared" ref="J1010" si="2688">(I1010+H1010)/C1010</f>
        <v>-24</v>
      </c>
      <c r="K1010" s="3">
        <f t="shared" ref="K1010" si="2689">J1010*C1010</f>
        <v>-7200</v>
      </c>
    </row>
    <row r="1011" spans="1:11" ht="15.75">
      <c r="A1011" s="14">
        <v>43081</v>
      </c>
      <c r="B1011" s="11" t="s">
        <v>228</v>
      </c>
      <c r="C1011" s="11">
        <v>4000</v>
      </c>
      <c r="D1011" s="11" t="s">
        <v>12</v>
      </c>
      <c r="E1011" s="21">
        <v>153</v>
      </c>
      <c r="F1011" s="21">
        <v>154</v>
      </c>
      <c r="G1011" s="21">
        <v>155</v>
      </c>
      <c r="H1011" s="2">
        <f t="shared" ref="H1011" si="2690">(IF(D1011="SELL",E1011-F1011,IF(D1011="BUY",F1011-E1011)))*C1011</f>
        <v>4000</v>
      </c>
      <c r="I1011" s="2">
        <f>(IF(D1011="SELL",IF(G1011="",0,F1011-G1011),IF(D1011="BUY",IF(G1011="",0,G1011-F1011))))*C1011</f>
        <v>4000</v>
      </c>
      <c r="J1011" s="2">
        <f t="shared" ref="J1011" si="2691">(I1011+H1011)/C1011</f>
        <v>2</v>
      </c>
      <c r="K1011" s="3">
        <f t="shared" ref="K1011" si="2692">J1011*C1011</f>
        <v>8000</v>
      </c>
    </row>
    <row r="1012" spans="1:11" ht="15.75">
      <c r="A1012" s="14">
        <v>43080</v>
      </c>
      <c r="B1012" s="11" t="s">
        <v>197</v>
      </c>
      <c r="C1012" s="11">
        <v>300</v>
      </c>
      <c r="D1012" s="11" t="s">
        <v>12</v>
      </c>
      <c r="E1012" s="21">
        <v>3180</v>
      </c>
      <c r="F1012" s="21">
        <v>3190</v>
      </c>
      <c r="G1012" s="21">
        <v>3205</v>
      </c>
      <c r="H1012" s="2">
        <f t="shared" ref="H1012" si="2693">(IF(D1012="SELL",E1012-F1012,IF(D1012="BUY",F1012-E1012)))*C1012</f>
        <v>3000</v>
      </c>
      <c r="I1012" s="2">
        <f>(IF(D1012="SELL",IF(G1012="",0,F1012-G1012),IF(D1012="BUY",IF(G1012="",0,G1012-F1012))))*C1012</f>
        <v>4500</v>
      </c>
      <c r="J1012" s="2">
        <f t="shared" ref="J1012" si="2694">(I1012+H1012)/C1012</f>
        <v>25</v>
      </c>
      <c r="K1012" s="3">
        <f t="shared" ref="K1012" si="2695">J1012*C1012</f>
        <v>7500</v>
      </c>
    </row>
    <row r="1013" spans="1:11" ht="15.75">
      <c r="A1013" s="14">
        <v>43080</v>
      </c>
      <c r="B1013" s="11" t="s">
        <v>179</v>
      </c>
      <c r="C1013" s="11">
        <v>3750</v>
      </c>
      <c r="D1013" s="11" t="s">
        <v>12</v>
      </c>
      <c r="E1013" s="21">
        <v>379.65</v>
      </c>
      <c r="F1013" s="21">
        <v>380.5</v>
      </c>
      <c r="G1013" s="21">
        <v>382</v>
      </c>
      <c r="H1013" s="2">
        <f t="shared" ref="H1013" si="2696">(IF(D1013="SELL",E1013-F1013,IF(D1013="BUY",F1013-E1013)))*C1013</f>
        <v>3187.5000000000855</v>
      </c>
      <c r="I1013" s="2">
        <f>(IF(D1013="SELL",IF(G1013="",0,F1013-G1013),IF(D1013="BUY",IF(G1013="",0,G1013-F1013))))*C1013</f>
        <v>5625</v>
      </c>
      <c r="J1013" s="2">
        <f t="shared" ref="J1013" si="2697">(I1013+H1013)/C1013</f>
        <v>2.3500000000000227</v>
      </c>
      <c r="K1013" s="3">
        <f t="shared" ref="K1013" si="2698">J1013*C1013</f>
        <v>8812.5000000000855</v>
      </c>
    </row>
    <row r="1014" spans="1:11" ht="15.75">
      <c r="A1014" s="14">
        <v>43080</v>
      </c>
      <c r="B1014" s="11" t="s">
        <v>197</v>
      </c>
      <c r="C1014" s="11">
        <v>300</v>
      </c>
      <c r="D1014" s="11" t="s">
        <v>12</v>
      </c>
      <c r="E1014" s="21">
        <v>3130</v>
      </c>
      <c r="F1014" s="21">
        <v>3140</v>
      </c>
      <c r="G1014" s="21">
        <v>3160</v>
      </c>
      <c r="H1014" s="2">
        <f t="shared" ref="H1014" si="2699">(IF(D1014="SELL",E1014-F1014,IF(D1014="BUY",F1014-E1014)))*C1014</f>
        <v>3000</v>
      </c>
      <c r="I1014" s="2">
        <f>(IF(D1014="SELL",IF(G1014="",0,F1014-G1014),IF(D1014="BUY",IF(G1014="",0,G1014-F1014))))*C1014</f>
        <v>6000</v>
      </c>
      <c r="J1014" s="2">
        <f t="shared" ref="J1014" si="2700">(I1014+H1014)/C1014</f>
        <v>30</v>
      </c>
      <c r="K1014" s="3">
        <f t="shared" ref="K1014" si="2701">J1014*C1014</f>
        <v>9000</v>
      </c>
    </row>
    <row r="1015" spans="1:11" ht="15.75">
      <c r="A1015" s="14">
        <v>43080</v>
      </c>
      <c r="B1015" s="11" t="s">
        <v>161</v>
      </c>
      <c r="C1015" s="11">
        <v>3500</v>
      </c>
      <c r="D1015" s="11" t="s">
        <v>12</v>
      </c>
      <c r="E1015" s="21">
        <v>188</v>
      </c>
      <c r="F1015" s="21">
        <v>189.2</v>
      </c>
      <c r="G1015" s="21">
        <v>0</v>
      </c>
      <c r="H1015" s="2">
        <f t="shared" ref="H1015" si="2702">(IF(D1015="SELL",E1015-F1015,IF(D1015="BUY",F1015-E1015)))*C1015</f>
        <v>4199.99999999996</v>
      </c>
      <c r="I1015" s="2">
        <v>0</v>
      </c>
      <c r="J1015" s="2">
        <f t="shared" ref="J1015" si="2703">(I1015+H1015)/C1015</f>
        <v>1.1999999999999886</v>
      </c>
      <c r="K1015" s="3">
        <f t="shared" ref="K1015" si="2704">J1015*C1015</f>
        <v>4199.99999999996</v>
      </c>
    </row>
    <row r="1016" spans="1:11" ht="15.75">
      <c r="A1016" s="14">
        <v>43077</v>
      </c>
      <c r="B1016" s="11" t="s">
        <v>125</v>
      </c>
      <c r="C1016" s="11">
        <v>400</v>
      </c>
      <c r="D1016" s="11" t="s">
        <v>12</v>
      </c>
      <c r="E1016" s="21">
        <v>2264</v>
      </c>
      <c r="F1016" s="21">
        <v>2274</v>
      </c>
      <c r="G1016" s="21">
        <v>2290</v>
      </c>
      <c r="H1016" s="2">
        <f t="shared" ref="H1016" si="2705">(IF(D1016="SELL",E1016-F1016,IF(D1016="BUY",F1016-E1016)))*C1016</f>
        <v>4000</v>
      </c>
      <c r="I1016" s="2">
        <f>(IF(D1016="SELL",IF(G1016="",0,F1016-G1016),IF(D1016="BUY",IF(G1016="",0,G1016-F1016))))*C1016</f>
        <v>6400</v>
      </c>
      <c r="J1016" s="2">
        <f t="shared" ref="J1016" si="2706">(I1016+H1016)/C1016</f>
        <v>26</v>
      </c>
      <c r="K1016" s="3">
        <f t="shared" ref="K1016" si="2707">J1016*C1016</f>
        <v>10400</v>
      </c>
    </row>
    <row r="1017" spans="1:11" ht="15.75">
      <c r="A1017" s="14">
        <v>43077</v>
      </c>
      <c r="B1017" s="11" t="s">
        <v>239</v>
      </c>
      <c r="C1017" s="11">
        <v>12000</v>
      </c>
      <c r="D1017" s="11" t="s">
        <v>12</v>
      </c>
      <c r="E1017" s="21">
        <v>86</v>
      </c>
      <c r="F1017" s="21">
        <v>86.3</v>
      </c>
      <c r="G1017" s="21">
        <v>86.8</v>
      </c>
      <c r="H1017" s="2">
        <f t="shared" ref="H1017" si="2708">(IF(D1017="SELL",E1017-F1017,IF(D1017="BUY",F1017-E1017)))*C1017</f>
        <v>3599.9999999999659</v>
      </c>
      <c r="I1017" s="2">
        <f>(IF(D1017="SELL",IF(G1017="",0,F1017-G1017),IF(D1017="BUY",IF(G1017="",0,G1017-F1017))))*C1017</f>
        <v>6000</v>
      </c>
      <c r="J1017" s="2">
        <f t="shared" ref="J1017" si="2709">(I1017+H1017)/C1017</f>
        <v>0.79999999999999716</v>
      </c>
      <c r="K1017" s="3">
        <f t="shared" ref="K1017" si="2710">J1017*C1017</f>
        <v>9599.9999999999654</v>
      </c>
    </row>
    <row r="1018" spans="1:11" ht="15.75">
      <c r="A1018" s="14">
        <v>43077</v>
      </c>
      <c r="B1018" s="11" t="s">
        <v>219</v>
      </c>
      <c r="C1018" s="11">
        <v>600</v>
      </c>
      <c r="D1018" s="11" t="s">
        <v>12</v>
      </c>
      <c r="E1018" s="21">
        <v>1390</v>
      </c>
      <c r="F1018" s="21">
        <v>1395</v>
      </c>
      <c r="G1018" s="21">
        <v>0</v>
      </c>
      <c r="H1018" s="2">
        <f t="shared" ref="H1018" si="2711">(IF(D1018="SELL",E1018-F1018,IF(D1018="BUY",F1018-E1018)))*C1018</f>
        <v>3000</v>
      </c>
      <c r="I1018" s="2">
        <v>0</v>
      </c>
      <c r="J1018" s="2">
        <f t="shared" ref="J1018" si="2712">(I1018+H1018)/C1018</f>
        <v>5</v>
      </c>
      <c r="K1018" s="3">
        <f t="shared" ref="K1018" si="2713">J1018*C1018</f>
        <v>3000</v>
      </c>
    </row>
    <row r="1019" spans="1:11" ht="15.75">
      <c r="A1019" s="14">
        <v>43076</v>
      </c>
      <c r="B1019" s="11" t="s">
        <v>238</v>
      </c>
      <c r="C1019" s="11">
        <v>5000</v>
      </c>
      <c r="D1019" s="11" t="s">
        <v>12</v>
      </c>
      <c r="E1019" s="21">
        <v>240</v>
      </c>
      <c r="F1019" s="21">
        <v>240.7</v>
      </c>
      <c r="G1019" s="21">
        <v>0</v>
      </c>
      <c r="H1019" s="2">
        <f t="shared" ref="H1019" si="2714">(IF(D1019="SELL",E1019-F1019,IF(D1019="BUY",F1019-E1019)))*C1019</f>
        <v>3499.9999999999432</v>
      </c>
      <c r="I1019" s="2">
        <v>0</v>
      </c>
      <c r="J1019" s="2">
        <f t="shared" ref="J1019" si="2715">(I1019+H1019)/C1019</f>
        <v>0.69999999999998863</v>
      </c>
      <c r="K1019" s="3">
        <f t="shared" ref="K1019" si="2716">J1019*C1019</f>
        <v>3499.9999999999432</v>
      </c>
    </row>
    <row r="1020" spans="1:11" ht="15.75">
      <c r="A1020" s="14">
        <v>43074</v>
      </c>
      <c r="B1020" s="11" t="s">
        <v>237</v>
      </c>
      <c r="C1020" s="11">
        <v>1300</v>
      </c>
      <c r="D1020" s="11" t="s">
        <v>12</v>
      </c>
      <c r="E1020" s="21">
        <v>372.5</v>
      </c>
      <c r="F1020" s="21">
        <v>374.45</v>
      </c>
      <c r="G1020" s="21">
        <v>0</v>
      </c>
      <c r="H1020" s="2">
        <f t="shared" ref="H1020" si="2717">(IF(D1020="SELL",E1020-F1020,IF(D1020="BUY",F1020-E1020)))*C1020</f>
        <v>2534.9999999999854</v>
      </c>
      <c r="I1020" s="2">
        <v>0</v>
      </c>
      <c r="J1020" s="2">
        <f t="shared" ref="J1020" si="2718">(I1020+H1020)/C1020</f>
        <v>1.9499999999999889</v>
      </c>
      <c r="K1020" s="3">
        <f t="shared" ref="K1020" si="2719">J1020*C1020</f>
        <v>2534.9999999999854</v>
      </c>
    </row>
    <row r="1021" spans="1:11" ht="15.75">
      <c r="A1021" s="14">
        <v>43074</v>
      </c>
      <c r="B1021" s="11" t="s">
        <v>142</v>
      </c>
      <c r="C1021" s="11">
        <v>1100</v>
      </c>
      <c r="D1021" s="11" t="s">
        <v>12</v>
      </c>
      <c r="E1021" s="21">
        <v>725.5</v>
      </c>
      <c r="F1021" s="21">
        <v>728.5</v>
      </c>
      <c r="G1021" s="21">
        <v>0</v>
      </c>
      <c r="H1021" s="2">
        <f t="shared" ref="H1021" si="2720">(IF(D1021="SELL",E1021-F1021,IF(D1021="BUY",F1021-E1021)))*C1021</f>
        <v>3300</v>
      </c>
      <c r="I1021" s="2">
        <v>0</v>
      </c>
      <c r="J1021" s="2">
        <f t="shared" ref="J1021" si="2721">(I1021+H1021)/C1021</f>
        <v>3</v>
      </c>
      <c r="K1021" s="3">
        <f t="shared" ref="K1021" si="2722">J1021*C1021</f>
        <v>3300</v>
      </c>
    </row>
    <row r="1022" spans="1:11" ht="15.75">
      <c r="A1022" s="14">
        <v>43073</v>
      </c>
      <c r="B1022" s="11" t="s">
        <v>198</v>
      </c>
      <c r="C1022" s="11">
        <v>800</v>
      </c>
      <c r="D1022" s="11" t="s">
        <v>12</v>
      </c>
      <c r="E1022" s="21">
        <v>980</v>
      </c>
      <c r="F1022" s="21">
        <v>985</v>
      </c>
      <c r="G1022" s="21">
        <v>0</v>
      </c>
      <c r="H1022" s="2">
        <f t="shared" ref="H1022" si="2723">(IF(D1022="SELL",E1022-F1022,IF(D1022="BUY",F1022-E1022)))*C1022</f>
        <v>4000</v>
      </c>
      <c r="I1022" s="2">
        <v>0</v>
      </c>
      <c r="J1022" s="2">
        <f t="shared" ref="J1022" si="2724">(I1022+H1022)/C1022</f>
        <v>5</v>
      </c>
      <c r="K1022" s="3">
        <f t="shared" ref="K1022" si="2725">J1022*C1022</f>
        <v>4000</v>
      </c>
    </row>
    <row r="1023" spans="1:11" ht="15.75">
      <c r="A1023" s="14">
        <v>43073</v>
      </c>
      <c r="B1023" s="11" t="s">
        <v>125</v>
      </c>
      <c r="C1023" s="11">
        <v>400</v>
      </c>
      <c r="D1023" s="11" t="s">
        <v>12</v>
      </c>
      <c r="E1023" s="21">
        <v>2125</v>
      </c>
      <c r="F1023" s="21">
        <v>2133</v>
      </c>
      <c r="G1023" s="21">
        <v>0</v>
      </c>
      <c r="H1023" s="2">
        <f t="shared" ref="H1023" si="2726">(IF(D1023="SELL",E1023-F1023,IF(D1023="BUY",F1023-E1023)))*C1023</f>
        <v>3200</v>
      </c>
      <c r="I1023" s="2">
        <v>0</v>
      </c>
      <c r="J1023" s="2">
        <f t="shared" ref="J1023" si="2727">(I1023+H1023)/C1023</f>
        <v>8</v>
      </c>
      <c r="K1023" s="3">
        <f t="shared" ref="K1023" si="2728">J1023*C1023</f>
        <v>3200</v>
      </c>
    </row>
    <row r="1024" spans="1:11" ht="15.75">
      <c r="A1024" s="14">
        <v>43068</v>
      </c>
      <c r="B1024" s="11" t="s">
        <v>236</v>
      </c>
      <c r="C1024" s="11">
        <v>5000</v>
      </c>
      <c r="D1024" s="11" t="s">
        <v>12</v>
      </c>
      <c r="E1024" s="21">
        <v>129.30000000000001</v>
      </c>
      <c r="F1024" s="21">
        <v>130.19999999999999</v>
      </c>
      <c r="G1024" s="21">
        <v>131.5</v>
      </c>
      <c r="H1024" s="2">
        <f t="shared" ref="H1024" si="2729">(IF(D1024="SELL",E1024-F1024,IF(D1024="BUY",F1024-E1024)))*C1024</f>
        <v>4499.9999999998863</v>
      </c>
      <c r="I1024" s="2">
        <f>(IF(D1024="SELL",IF(G1024="",0,F1024-G1024),IF(D1024="BUY",IF(G1024="",0,G1024-F1024))))*C1024</f>
        <v>6500.0000000000564</v>
      </c>
      <c r="J1024" s="2">
        <f t="shared" ref="J1024" si="2730">(I1024+H1024)/C1024</f>
        <v>2.1999999999999882</v>
      </c>
      <c r="K1024" s="3">
        <f t="shared" ref="K1024" si="2731">J1024*C1024</f>
        <v>10999.999999999942</v>
      </c>
    </row>
    <row r="1025" spans="1:11" ht="15.75">
      <c r="A1025" s="14">
        <v>43067</v>
      </c>
      <c r="B1025" s="11" t="s">
        <v>234</v>
      </c>
      <c r="C1025" s="11">
        <v>250</v>
      </c>
      <c r="D1025" s="11" t="s">
        <v>12</v>
      </c>
      <c r="E1025" s="21">
        <v>3347</v>
      </c>
      <c r="F1025" s="21">
        <v>3360</v>
      </c>
      <c r="G1025" s="21">
        <v>3380</v>
      </c>
      <c r="H1025" s="2">
        <f t="shared" ref="H1025" si="2732">(IF(D1025="SELL",E1025-F1025,IF(D1025="BUY",F1025-E1025)))*C1025</f>
        <v>3250</v>
      </c>
      <c r="I1025" s="2">
        <f>(IF(D1025="SELL",IF(G1025="",0,F1025-G1025),IF(D1025="BUY",IF(G1025="",0,G1025-F1025))))*C1025</f>
        <v>5000</v>
      </c>
      <c r="J1025" s="2">
        <f t="shared" ref="J1025" si="2733">(I1025+H1025)/C1025</f>
        <v>33</v>
      </c>
      <c r="K1025" s="3">
        <f t="shared" ref="K1025" si="2734">J1025*C1025</f>
        <v>8250</v>
      </c>
    </row>
    <row r="1026" spans="1:11" ht="15.75">
      <c r="A1026" s="14">
        <v>43067</v>
      </c>
      <c r="B1026" s="11" t="s">
        <v>235</v>
      </c>
      <c r="C1026" s="11">
        <v>700</v>
      </c>
      <c r="D1026" s="11" t="s">
        <v>12</v>
      </c>
      <c r="E1026" s="21">
        <v>1117</v>
      </c>
      <c r="F1026" s="21">
        <v>1125</v>
      </c>
      <c r="G1026" s="21">
        <v>0</v>
      </c>
      <c r="H1026" s="2">
        <f t="shared" ref="H1026" si="2735">(IF(D1026="SELL",E1026-F1026,IF(D1026="BUY",F1026-E1026)))*C1026</f>
        <v>5600</v>
      </c>
      <c r="I1026" s="2">
        <v>0</v>
      </c>
      <c r="J1026" s="2">
        <f t="shared" ref="J1026" si="2736">(I1026+H1026)/C1026</f>
        <v>8</v>
      </c>
      <c r="K1026" s="3">
        <f t="shared" ref="K1026" si="2737">J1026*C1026</f>
        <v>5600</v>
      </c>
    </row>
    <row r="1027" spans="1:11" ht="15.75">
      <c r="A1027" s="14">
        <v>43066</v>
      </c>
      <c r="B1027" s="11" t="s">
        <v>232</v>
      </c>
      <c r="C1027" s="11">
        <v>1200</v>
      </c>
      <c r="D1027" s="11" t="s">
        <v>12</v>
      </c>
      <c r="E1027" s="21">
        <v>526</v>
      </c>
      <c r="F1027" s="21">
        <v>530</v>
      </c>
      <c r="G1027" s="21">
        <v>535</v>
      </c>
      <c r="H1027" s="2">
        <f t="shared" ref="H1027" si="2738">(IF(D1027="SELL",E1027-F1027,IF(D1027="BUY",F1027-E1027)))*C1027</f>
        <v>4800</v>
      </c>
      <c r="I1027" s="2">
        <f>(IF(D1027="SELL",IF(G1027="",0,F1027-G1027),IF(D1027="BUY",IF(G1027="",0,G1027-F1027))))*C1027</f>
        <v>6000</v>
      </c>
      <c r="J1027" s="2">
        <f t="shared" ref="J1027" si="2739">(I1027+H1027)/C1027</f>
        <v>9</v>
      </c>
      <c r="K1027" s="3">
        <f t="shared" ref="K1027" si="2740">J1027*C1027</f>
        <v>10800</v>
      </c>
    </row>
    <row r="1028" spans="1:11" ht="15.75">
      <c r="A1028" s="14">
        <v>43066</v>
      </c>
      <c r="B1028" s="11" t="s">
        <v>233</v>
      </c>
      <c r="C1028" s="11">
        <v>2200</v>
      </c>
      <c r="D1028" s="11" t="s">
        <v>12</v>
      </c>
      <c r="E1028" s="21">
        <v>261</v>
      </c>
      <c r="F1028" s="21">
        <v>262.5</v>
      </c>
      <c r="G1028" s="21">
        <v>0</v>
      </c>
      <c r="H1028" s="2">
        <f t="shared" ref="H1028" si="2741">(IF(D1028="SELL",E1028-F1028,IF(D1028="BUY",F1028-E1028)))*C1028</f>
        <v>3300</v>
      </c>
      <c r="I1028" s="2">
        <v>0</v>
      </c>
      <c r="J1028" s="2">
        <f t="shared" ref="J1028" si="2742">(I1028+H1028)/C1028</f>
        <v>1.5</v>
      </c>
      <c r="K1028" s="3">
        <f t="shared" ref="K1028" si="2743">J1028*C1028</f>
        <v>3300</v>
      </c>
    </row>
    <row r="1029" spans="1:11" ht="15.75">
      <c r="A1029" s="14">
        <v>43063</v>
      </c>
      <c r="B1029" s="11" t="s">
        <v>231</v>
      </c>
      <c r="C1029" s="11">
        <v>7000</v>
      </c>
      <c r="D1029" s="11" t="s">
        <v>12</v>
      </c>
      <c r="E1029" s="21">
        <v>117.5</v>
      </c>
      <c r="F1029" s="21">
        <v>118</v>
      </c>
      <c r="G1029" s="21">
        <v>118.95</v>
      </c>
      <c r="H1029" s="2">
        <f t="shared" ref="H1029" si="2744">(IF(D1029="SELL",E1029-F1029,IF(D1029="BUY",F1029-E1029)))*C1029</f>
        <v>3500</v>
      </c>
      <c r="I1029" s="2">
        <f>(IF(D1029="SELL",IF(G1029="",0,F1029-G1029),IF(D1029="BUY",IF(G1029="",0,G1029-F1029))))*C1029</f>
        <v>6650.00000000002</v>
      </c>
      <c r="J1029" s="2">
        <f t="shared" ref="J1029" si="2745">(I1029+H1029)/C1029</f>
        <v>1.4500000000000028</v>
      </c>
      <c r="K1029" s="3">
        <f t="shared" ref="K1029" si="2746">J1029*C1029</f>
        <v>10150.00000000002</v>
      </c>
    </row>
    <row r="1030" spans="1:11" ht="15.75">
      <c r="A1030" s="14">
        <v>43063</v>
      </c>
      <c r="B1030" s="11" t="s">
        <v>230</v>
      </c>
      <c r="C1030" s="11">
        <v>3000</v>
      </c>
      <c r="D1030" s="11" t="s">
        <v>12</v>
      </c>
      <c r="E1030" s="21">
        <v>240</v>
      </c>
      <c r="F1030" s="21">
        <v>240.95</v>
      </c>
      <c r="G1030" s="21">
        <v>0</v>
      </c>
      <c r="H1030" s="2">
        <f t="shared" ref="H1030" si="2747">(IF(D1030="SELL",E1030-F1030,IF(D1030="BUY",F1030-E1030)))*C1030</f>
        <v>2849.9999999999659</v>
      </c>
      <c r="I1030" s="2">
        <v>0</v>
      </c>
      <c r="J1030" s="2">
        <f t="shared" ref="J1030" si="2748">(I1030+H1030)/C1030</f>
        <v>0.94999999999998863</v>
      </c>
      <c r="K1030" s="3">
        <f t="shared" ref="K1030" si="2749">J1030*C1030</f>
        <v>2849.9999999999659</v>
      </c>
    </row>
    <row r="1031" spans="1:11" ht="15.75">
      <c r="A1031" s="14">
        <v>43061</v>
      </c>
      <c r="B1031" s="11" t="s">
        <v>229</v>
      </c>
      <c r="C1031" s="11">
        <v>3084</v>
      </c>
      <c r="D1031" s="11" t="s">
        <v>12</v>
      </c>
      <c r="E1031" s="21">
        <v>399.6</v>
      </c>
      <c r="F1031" s="21">
        <v>401</v>
      </c>
      <c r="G1031" s="21">
        <v>402.65</v>
      </c>
      <c r="H1031" s="2">
        <f t="shared" ref="H1031" si="2750">(IF(D1031="SELL",E1031-F1031,IF(D1031="BUY",F1031-E1031)))*C1031</f>
        <v>4317.5999999999294</v>
      </c>
      <c r="I1031" s="2">
        <f>(IF(D1031="SELL",IF(G1031="",0,F1031-G1031),IF(D1031="BUY",IF(G1031="",0,G1031-F1031))))*C1031</f>
        <v>5088.5999999999294</v>
      </c>
      <c r="J1031" s="2">
        <f t="shared" ref="J1031" si="2751">(I1031+H1031)/C1031</f>
        <v>3.0499999999999541</v>
      </c>
      <c r="K1031" s="3">
        <f t="shared" ref="K1031" si="2752">J1031*C1031</f>
        <v>9406.1999999998588</v>
      </c>
    </row>
    <row r="1032" spans="1:11" ht="15.75">
      <c r="A1032" s="14">
        <v>43062</v>
      </c>
      <c r="B1032" s="11" t="s">
        <v>161</v>
      </c>
      <c r="C1032" s="11">
        <v>3500</v>
      </c>
      <c r="D1032" s="11" t="s">
        <v>12</v>
      </c>
      <c r="E1032" s="21">
        <v>183.7</v>
      </c>
      <c r="F1032" s="21">
        <v>0</v>
      </c>
      <c r="G1032" s="21">
        <v>0</v>
      </c>
      <c r="H1032" s="2">
        <v>0</v>
      </c>
      <c r="I1032" s="2">
        <f>(IF(D1032="SELL",IF(G1032="",0,F1032-G1032),IF(D1032="BUY",IF(G1032="",0,G1032-F1032))))*C1032</f>
        <v>0</v>
      </c>
      <c r="J1032" s="2">
        <f t="shared" ref="J1032" si="2753">(I1032+H1032)/C1032</f>
        <v>0</v>
      </c>
      <c r="K1032" s="3">
        <f t="shared" ref="K1032" si="2754">J1032*C1032</f>
        <v>0</v>
      </c>
    </row>
    <row r="1033" spans="1:11" ht="15.75">
      <c r="A1033" s="14">
        <v>43061</v>
      </c>
      <c r="B1033" s="11" t="s">
        <v>229</v>
      </c>
      <c r="C1033" s="11">
        <v>3084</v>
      </c>
      <c r="D1033" s="11" t="s">
        <v>12</v>
      </c>
      <c r="E1033" s="21">
        <v>399.6</v>
      </c>
      <c r="F1033" s="21">
        <v>401</v>
      </c>
      <c r="G1033" s="21">
        <v>402.65</v>
      </c>
      <c r="H1033" s="2">
        <f t="shared" ref="H1033" si="2755">(IF(D1033="SELL",E1033-F1033,IF(D1033="BUY",F1033-E1033)))*C1033</f>
        <v>4317.5999999999294</v>
      </c>
      <c r="I1033" s="2">
        <f>(IF(D1033="SELL",IF(G1033="",0,F1033-G1033),IF(D1033="BUY",IF(G1033="",0,G1033-F1033))))*C1033</f>
        <v>5088.5999999999294</v>
      </c>
      <c r="J1033" s="2">
        <f t="shared" ref="J1033" si="2756">(I1033+H1033)/C1033</f>
        <v>3.0499999999999541</v>
      </c>
      <c r="K1033" s="3">
        <f t="shared" ref="K1033" si="2757">J1033*C1033</f>
        <v>9406.1999999998588</v>
      </c>
    </row>
    <row r="1034" spans="1:11" ht="15.75">
      <c r="A1034" s="14">
        <v>43059</v>
      </c>
      <c r="B1034" s="11" t="s">
        <v>228</v>
      </c>
      <c r="C1034" s="11">
        <v>4000</v>
      </c>
      <c r="D1034" s="11" t="s">
        <v>12</v>
      </c>
      <c r="E1034" s="21">
        <v>161.5</v>
      </c>
      <c r="F1034" s="21">
        <v>162.5</v>
      </c>
      <c r="G1034" s="21">
        <v>0</v>
      </c>
      <c r="H1034" s="2">
        <f t="shared" ref="H1034" si="2758">(IF(D1034="SELL",E1034-F1034,IF(D1034="BUY",F1034-E1034)))*C1034</f>
        <v>4000</v>
      </c>
      <c r="I1034" s="2">
        <v>0</v>
      </c>
      <c r="J1034" s="2">
        <f t="shared" ref="J1034" si="2759">(I1034+H1034)/C1034</f>
        <v>1</v>
      </c>
      <c r="K1034" s="3">
        <f t="shared" ref="K1034" si="2760">J1034*C1034</f>
        <v>4000</v>
      </c>
    </row>
    <row r="1035" spans="1:11" ht="15.75">
      <c r="A1035" s="14">
        <v>43059</v>
      </c>
      <c r="B1035" s="11" t="s">
        <v>31</v>
      </c>
      <c r="C1035" s="11">
        <v>5000</v>
      </c>
      <c r="D1035" s="11" t="s">
        <v>12</v>
      </c>
      <c r="E1035" s="21">
        <v>229</v>
      </c>
      <c r="F1035" s="21">
        <v>229.7</v>
      </c>
      <c r="G1035" s="21">
        <v>0</v>
      </c>
      <c r="H1035" s="2">
        <f t="shared" ref="H1035" si="2761">(IF(D1035="SELL",E1035-F1035,IF(D1035="BUY",F1035-E1035)))*C1035</f>
        <v>3499.9999999999432</v>
      </c>
      <c r="I1035" s="2">
        <v>0</v>
      </c>
      <c r="J1035" s="2">
        <f t="shared" ref="J1035" si="2762">(I1035+H1035)/C1035</f>
        <v>0.69999999999998863</v>
      </c>
      <c r="K1035" s="3">
        <f t="shared" ref="K1035" si="2763">J1035*C1035</f>
        <v>3499.9999999999432</v>
      </c>
    </row>
    <row r="1036" spans="1:11" ht="15.75">
      <c r="A1036" s="14">
        <v>43056</v>
      </c>
      <c r="B1036" s="11" t="s">
        <v>227</v>
      </c>
      <c r="C1036" s="11">
        <v>4500</v>
      </c>
      <c r="D1036" s="11" t="s">
        <v>12</v>
      </c>
      <c r="E1036" s="21">
        <v>258</v>
      </c>
      <c r="F1036" s="21">
        <v>259</v>
      </c>
      <c r="G1036" s="21">
        <v>261</v>
      </c>
      <c r="H1036" s="2">
        <f t="shared" ref="H1036" si="2764">(IF(D1036="SELL",E1036-F1036,IF(D1036="BUY",F1036-E1036)))*C1036</f>
        <v>4500</v>
      </c>
      <c r="I1036" s="2">
        <f>(IF(D1036="SELL",IF(G1036="",0,F1036-G1036),IF(D1036="BUY",IF(G1036="",0,G1036-F1036))))*C1036</f>
        <v>9000</v>
      </c>
      <c r="J1036" s="2">
        <f t="shared" ref="J1036" si="2765">(I1036+H1036)/C1036</f>
        <v>3</v>
      </c>
      <c r="K1036" s="3">
        <f t="shared" ref="K1036" si="2766">J1036*C1036</f>
        <v>13500</v>
      </c>
    </row>
    <row r="1037" spans="1:11" ht="15.75">
      <c r="A1037" s="14">
        <v>43056</v>
      </c>
      <c r="B1037" s="11" t="s">
        <v>226</v>
      </c>
      <c r="C1037" s="11">
        <v>8000</v>
      </c>
      <c r="D1037" s="11" t="s">
        <v>12</v>
      </c>
      <c r="E1037" s="21">
        <v>64</v>
      </c>
      <c r="F1037" s="21">
        <v>64.400000000000006</v>
      </c>
      <c r="G1037" s="21">
        <v>65</v>
      </c>
      <c r="H1037" s="2">
        <f t="shared" ref="H1037" si="2767">(IF(D1037="SELL",E1037-F1037,IF(D1037="BUY",F1037-E1037)))*C1037</f>
        <v>3200.0000000000455</v>
      </c>
      <c r="I1037" s="2">
        <f>(IF(D1037="SELL",IF(G1037="",0,F1037-G1037),IF(D1037="BUY",IF(G1037="",0,G1037-F1037))))*C1037</f>
        <v>4799.9999999999545</v>
      </c>
      <c r="J1037" s="2">
        <f t="shared" ref="J1037" si="2768">(I1037+H1037)/C1037</f>
        <v>1</v>
      </c>
      <c r="K1037" s="3">
        <f t="shared" ref="K1037" si="2769">J1037*C1037</f>
        <v>8000</v>
      </c>
    </row>
    <row r="1038" spans="1:11" ht="15.75">
      <c r="A1038" s="14">
        <v>43056</v>
      </c>
      <c r="B1038" s="11" t="s">
        <v>225</v>
      </c>
      <c r="C1038" s="11">
        <v>400</v>
      </c>
      <c r="D1038" s="11" t="s">
        <v>12</v>
      </c>
      <c r="E1038" s="21">
        <v>1260</v>
      </c>
      <c r="F1038" s="21">
        <v>1267</v>
      </c>
      <c r="G1038" s="21">
        <v>1275</v>
      </c>
      <c r="H1038" s="2">
        <f t="shared" ref="H1038" si="2770">(IF(D1038="SELL",E1038-F1038,IF(D1038="BUY",F1038-E1038)))*C1038</f>
        <v>2800</v>
      </c>
      <c r="I1038" s="2">
        <f>(IF(D1038="SELL",IF(G1038="",0,F1038-G1038),IF(D1038="BUY",IF(G1038="",0,G1038-F1038))))*C1038</f>
        <v>3200</v>
      </c>
      <c r="J1038" s="2">
        <f t="shared" ref="J1038" si="2771">(I1038+H1038)/C1038</f>
        <v>15</v>
      </c>
      <c r="K1038" s="3">
        <f t="shared" ref="K1038" si="2772">J1038*C1038</f>
        <v>6000</v>
      </c>
    </row>
    <row r="1039" spans="1:11" ht="15.75">
      <c r="A1039" s="14">
        <v>43055</v>
      </c>
      <c r="B1039" s="11" t="s">
        <v>224</v>
      </c>
      <c r="C1039" s="11">
        <v>6000</v>
      </c>
      <c r="D1039" s="11" t="s">
        <v>12</v>
      </c>
      <c r="E1039" s="21">
        <v>202.7</v>
      </c>
      <c r="F1039" s="21">
        <v>203.7</v>
      </c>
      <c r="G1039" s="21">
        <v>205</v>
      </c>
      <c r="H1039" s="2">
        <f t="shared" ref="H1039" si="2773">(IF(D1039="SELL",E1039-F1039,IF(D1039="BUY",F1039-E1039)))*C1039</f>
        <v>6000</v>
      </c>
      <c r="I1039" s="2">
        <f>(IF(D1039="SELL",IF(G1039="",0,F1039-G1039),IF(D1039="BUY",IF(G1039="",0,G1039-F1039))))*C1039</f>
        <v>7800.0000000000682</v>
      </c>
      <c r="J1039" s="2">
        <f t="shared" ref="J1039" si="2774">(I1039+H1039)/C1039</f>
        <v>2.3000000000000114</v>
      </c>
      <c r="K1039" s="3">
        <f t="shared" ref="K1039" si="2775">J1039*C1039</f>
        <v>13800.000000000069</v>
      </c>
    </row>
    <row r="1040" spans="1:11" ht="15.75">
      <c r="A1040" s="14">
        <v>43055</v>
      </c>
      <c r="B1040" s="11" t="s">
        <v>121</v>
      </c>
      <c r="C1040" s="11">
        <v>3000</v>
      </c>
      <c r="D1040" s="11" t="s">
        <v>13</v>
      </c>
      <c r="E1040" s="21">
        <v>328.5</v>
      </c>
      <c r="F1040" s="21">
        <v>327.5</v>
      </c>
      <c r="G1040" s="21">
        <v>0</v>
      </c>
      <c r="H1040" s="2">
        <f t="shared" ref="H1040" si="2776">(IF(D1040="SELL",E1040-F1040,IF(D1040="BUY",F1040-E1040)))*C1040</f>
        <v>3000</v>
      </c>
      <c r="I1040" s="2">
        <v>0</v>
      </c>
      <c r="J1040" s="2">
        <f t="shared" ref="J1040" si="2777">(I1040+H1040)/C1040</f>
        <v>1</v>
      </c>
      <c r="K1040" s="3">
        <f t="shared" ref="K1040" si="2778">J1040*C1040</f>
        <v>3000</v>
      </c>
    </row>
    <row r="1041" spans="1:11" ht="15.75">
      <c r="A1041" s="14">
        <v>43054</v>
      </c>
      <c r="B1041" s="11" t="s">
        <v>223</v>
      </c>
      <c r="C1041" s="11">
        <v>1500</v>
      </c>
      <c r="D1041" s="11" t="s">
        <v>13</v>
      </c>
      <c r="E1041" s="21">
        <v>412</v>
      </c>
      <c r="F1041" s="21">
        <v>417</v>
      </c>
      <c r="G1041" s="21">
        <v>0</v>
      </c>
      <c r="H1041" s="2">
        <f t="shared" ref="H1041" si="2779">(IF(D1041="SELL",E1041-F1041,IF(D1041="BUY",F1041-E1041)))*C1041</f>
        <v>-7500</v>
      </c>
      <c r="I1041" s="2">
        <v>0</v>
      </c>
      <c r="J1041" s="2">
        <f t="shared" ref="J1041" si="2780">(I1041+H1041)/C1041</f>
        <v>-5</v>
      </c>
      <c r="K1041" s="3">
        <f t="shared" ref="K1041" si="2781">J1041*C1041</f>
        <v>-7500</v>
      </c>
    </row>
    <row r="1042" spans="1:11" ht="15.75">
      <c r="A1042" s="14">
        <v>43054</v>
      </c>
      <c r="B1042" s="11" t="s">
        <v>167</v>
      </c>
      <c r="C1042" s="11">
        <v>4000</v>
      </c>
      <c r="D1042" s="11" t="s">
        <v>13</v>
      </c>
      <c r="E1042" s="21">
        <v>160.5</v>
      </c>
      <c r="F1042" s="21">
        <v>159.5</v>
      </c>
      <c r="G1042" s="21">
        <v>158</v>
      </c>
      <c r="H1042" s="2">
        <f t="shared" ref="H1042" si="2782">(IF(D1042="SELL",E1042-F1042,IF(D1042="BUY",F1042-E1042)))*C1042</f>
        <v>4000</v>
      </c>
      <c r="I1042" s="2">
        <f>(IF(D1042="SELL",IF(G1042="",0,F1042-G1042),IF(D1042="BUY",IF(G1042="",0,G1042-F1042))))*C1042</f>
        <v>6000</v>
      </c>
      <c r="J1042" s="2">
        <f t="shared" ref="J1042" si="2783">(I1042+H1042)/C1042</f>
        <v>2.5</v>
      </c>
      <c r="K1042" s="3">
        <f t="shared" ref="K1042" si="2784">J1042*C1042</f>
        <v>10000</v>
      </c>
    </row>
    <row r="1043" spans="1:11" ht="15.75">
      <c r="A1043" s="14">
        <v>43053</v>
      </c>
      <c r="B1043" s="11" t="s">
        <v>117</v>
      </c>
      <c r="C1043" s="11">
        <v>3500</v>
      </c>
      <c r="D1043" s="11" t="s">
        <v>13</v>
      </c>
      <c r="E1043" s="21">
        <v>187</v>
      </c>
      <c r="F1043" s="21">
        <v>186</v>
      </c>
      <c r="G1043" s="21">
        <v>0</v>
      </c>
      <c r="H1043" s="2">
        <f t="shared" ref="H1043" si="2785">(IF(D1043="SELL",E1043-F1043,IF(D1043="BUY",F1043-E1043)))*C1043</f>
        <v>3500</v>
      </c>
      <c r="I1043" s="2">
        <v>0</v>
      </c>
      <c r="J1043" s="2">
        <f t="shared" ref="J1043" si="2786">(I1043+H1043)/C1043</f>
        <v>1</v>
      </c>
      <c r="K1043" s="3">
        <f t="shared" ref="K1043" si="2787">J1043*C1043</f>
        <v>3500</v>
      </c>
    </row>
    <row r="1044" spans="1:11" ht="15.75">
      <c r="A1044" s="14">
        <v>43053</v>
      </c>
      <c r="B1044" s="11" t="s">
        <v>222</v>
      </c>
      <c r="C1044" s="11">
        <v>3084</v>
      </c>
      <c r="D1044" s="11" t="s">
        <v>13</v>
      </c>
      <c r="E1044" s="21">
        <v>381.5</v>
      </c>
      <c r="F1044" s="21">
        <v>380.5</v>
      </c>
      <c r="G1044" s="21">
        <v>379</v>
      </c>
      <c r="H1044" s="2">
        <f t="shared" ref="H1044" si="2788">(IF(D1044="SELL",E1044-F1044,IF(D1044="BUY",F1044-E1044)))*C1044</f>
        <v>3084</v>
      </c>
      <c r="I1044" s="2">
        <f>(IF(D1044="SELL",IF(G1044="",0,F1044-G1044),IF(D1044="BUY",IF(G1044="",0,G1044-F1044))))*C1044</f>
        <v>4626</v>
      </c>
      <c r="J1044" s="2">
        <f t="shared" ref="J1044" si="2789">(I1044+H1044)/C1044</f>
        <v>2.5</v>
      </c>
      <c r="K1044" s="3">
        <f t="shared" ref="K1044" si="2790">J1044*C1044</f>
        <v>7710</v>
      </c>
    </row>
    <row r="1045" spans="1:11" ht="15.75">
      <c r="A1045" s="14">
        <v>43052</v>
      </c>
      <c r="B1045" s="11" t="s">
        <v>221</v>
      </c>
      <c r="C1045" s="11">
        <v>1000</v>
      </c>
      <c r="D1045" s="11" t="s">
        <v>12</v>
      </c>
      <c r="E1045" s="21">
        <v>831</v>
      </c>
      <c r="F1045" s="21">
        <v>834</v>
      </c>
      <c r="G1045" s="21">
        <v>839</v>
      </c>
      <c r="H1045" s="2">
        <f t="shared" ref="H1045" si="2791">(IF(D1045="SELL",E1045-F1045,IF(D1045="BUY",F1045-E1045)))*C1045</f>
        <v>3000</v>
      </c>
      <c r="I1045" s="2">
        <f>(IF(D1045="SELL",IF(G1045="",0,F1045-G1045),IF(D1045="BUY",IF(G1045="",0,G1045-F1045))))*C1045</f>
        <v>5000</v>
      </c>
      <c r="J1045" s="2">
        <f t="shared" ref="J1045" si="2792">(I1045+H1045)/C1045</f>
        <v>8</v>
      </c>
      <c r="K1045" s="3">
        <f t="shared" ref="K1045" si="2793">J1045*C1045</f>
        <v>8000</v>
      </c>
    </row>
    <row r="1046" spans="1:11" ht="15.75">
      <c r="A1046" s="14">
        <v>43048</v>
      </c>
      <c r="B1046" s="11" t="s">
        <v>220</v>
      </c>
      <c r="C1046" s="11">
        <v>3000</v>
      </c>
      <c r="D1046" s="11" t="s">
        <v>13</v>
      </c>
      <c r="E1046" s="21">
        <v>261.5</v>
      </c>
      <c r="F1046" s="21">
        <v>260.10000000000002</v>
      </c>
      <c r="G1046" s="21">
        <v>0</v>
      </c>
      <c r="H1046" s="2">
        <f t="shared" ref="H1046" si="2794">(IF(D1046="SELL",E1046-F1046,IF(D1046="BUY",F1046-E1046)))*C1046</f>
        <v>4199.9999999999318</v>
      </c>
      <c r="I1046" s="2">
        <v>0</v>
      </c>
      <c r="J1046" s="2">
        <f t="shared" ref="J1046" si="2795">(I1046+H1046)/C1046</f>
        <v>1.3999999999999773</v>
      </c>
      <c r="K1046" s="3">
        <f t="shared" ref="K1046" si="2796">J1046*C1046</f>
        <v>4199.9999999999318</v>
      </c>
    </row>
    <row r="1047" spans="1:11" ht="15.75">
      <c r="A1047" s="14">
        <v>43047</v>
      </c>
      <c r="B1047" s="11" t="s">
        <v>219</v>
      </c>
      <c r="C1047" s="11">
        <v>600</v>
      </c>
      <c r="D1047" s="11" t="s">
        <v>13</v>
      </c>
      <c r="E1047" s="21">
        <v>1275</v>
      </c>
      <c r="F1047" s="21">
        <v>1270</v>
      </c>
      <c r="G1047" s="21">
        <v>1265.5</v>
      </c>
      <c r="H1047" s="2">
        <f t="shared" ref="H1047" si="2797">(IF(D1047="SELL",E1047-F1047,IF(D1047="BUY",F1047-E1047)))*C1047</f>
        <v>3000</v>
      </c>
      <c r="I1047" s="2">
        <v>0</v>
      </c>
      <c r="J1047" s="2">
        <f t="shared" ref="J1047" si="2798">(I1047+H1047)/C1047</f>
        <v>5</v>
      </c>
      <c r="K1047" s="3">
        <f t="shared" ref="K1047" si="2799">J1047*C1047</f>
        <v>3000</v>
      </c>
    </row>
    <row r="1048" spans="1:11" ht="15.75">
      <c r="A1048" s="14">
        <v>43047</v>
      </c>
      <c r="B1048" s="11" t="s">
        <v>218</v>
      </c>
      <c r="C1048" s="11">
        <v>1200</v>
      </c>
      <c r="D1048" s="11" t="s">
        <v>12</v>
      </c>
      <c r="E1048" s="21">
        <v>730</v>
      </c>
      <c r="F1048" s="21">
        <v>733</v>
      </c>
      <c r="G1048" s="21">
        <v>0</v>
      </c>
      <c r="H1048" s="2">
        <f t="shared" ref="H1048" si="2800">(IF(D1048="SELL",E1048-F1048,IF(D1048="BUY",F1048-E1048)))*C1048</f>
        <v>3600</v>
      </c>
      <c r="I1048" s="2">
        <v>0</v>
      </c>
      <c r="J1048" s="2">
        <f t="shared" ref="J1048" si="2801">(I1048+H1048)/C1048</f>
        <v>3</v>
      </c>
      <c r="K1048" s="3">
        <f t="shared" ref="K1048" si="2802">J1048*C1048</f>
        <v>3600</v>
      </c>
    </row>
    <row r="1049" spans="1:11" ht="15.75">
      <c r="A1049" s="14">
        <v>43046</v>
      </c>
      <c r="B1049" s="11" t="s">
        <v>140</v>
      </c>
      <c r="C1049" s="11">
        <v>1500</v>
      </c>
      <c r="D1049" s="11" t="s">
        <v>13</v>
      </c>
      <c r="E1049" s="21">
        <v>533.5</v>
      </c>
      <c r="F1049" s="21">
        <v>537</v>
      </c>
      <c r="G1049" s="21">
        <v>0</v>
      </c>
      <c r="H1049" s="2">
        <f t="shared" ref="H1049" si="2803">(IF(D1049="SELL",E1049-F1049,IF(D1049="BUY",F1049-E1049)))*C1049</f>
        <v>-5250</v>
      </c>
      <c r="I1049" s="2">
        <v>0</v>
      </c>
      <c r="J1049" s="2">
        <f t="shared" ref="J1049" si="2804">(I1049+H1049)/C1049</f>
        <v>-3.5</v>
      </c>
      <c r="K1049" s="3">
        <f t="shared" ref="K1049" si="2805">J1049*C1049</f>
        <v>-5250</v>
      </c>
    </row>
    <row r="1050" spans="1:11" ht="15.75">
      <c r="A1050" s="14">
        <v>43046</v>
      </c>
      <c r="B1050" s="11" t="s">
        <v>217</v>
      </c>
      <c r="C1050" s="11">
        <v>2000</v>
      </c>
      <c r="D1050" s="11" t="s">
        <v>12</v>
      </c>
      <c r="E1050" s="21">
        <v>509</v>
      </c>
      <c r="F1050" s="21">
        <v>510.5</v>
      </c>
      <c r="G1050" s="21">
        <v>0</v>
      </c>
      <c r="H1050" s="2">
        <f t="shared" ref="H1050" si="2806">(IF(D1050="SELL",E1050-F1050,IF(D1050="BUY",F1050-E1050)))*C1050</f>
        <v>3000</v>
      </c>
      <c r="I1050" s="2">
        <v>0</v>
      </c>
      <c r="J1050" s="2">
        <f t="shared" ref="J1050" si="2807">(I1050+H1050)/C1050</f>
        <v>1.5</v>
      </c>
      <c r="K1050" s="3">
        <f t="shared" ref="K1050" si="2808">J1050*C1050</f>
        <v>3000</v>
      </c>
    </row>
    <row r="1051" spans="1:11" ht="15.75">
      <c r="A1051" s="14">
        <v>43045</v>
      </c>
      <c r="B1051" s="11" t="s">
        <v>216</v>
      </c>
      <c r="C1051" s="11">
        <v>1400</v>
      </c>
      <c r="D1051" s="11" t="s">
        <v>12</v>
      </c>
      <c r="E1051" s="21">
        <v>420</v>
      </c>
      <c r="F1051" s="21">
        <v>422</v>
      </c>
      <c r="G1051" s="21">
        <v>424.9</v>
      </c>
      <c r="H1051" s="2">
        <f t="shared" ref="H1051" si="2809">(IF(D1051="SELL",E1051-F1051,IF(D1051="BUY",F1051-E1051)))*C1051</f>
        <v>2800</v>
      </c>
      <c r="I1051" s="2">
        <f>(IF(D1051="SELL",IF(G1051="",0,F1051-G1051),IF(D1051="BUY",IF(G1051="",0,G1051-F1051))))*C1051</f>
        <v>4059.9999999999682</v>
      </c>
      <c r="J1051" s="2">
        <f t="shared" ref="J1051" si="2810">(I1051+H1051)/C1051</f>
        <v>4.8999999999999773</v>
      </c>
      <c r="K1051" s="3">
        <f t="shared" ref="K1051" si="2811">J1051*C1051</f>
        <v>6859.9999999999682</v>
      </c>
    </row>
    <row r="1052" spans="1:11" ht="15.75">
      <c r="A1052" s="14">
        <v>43042</v>
      </c>
      <c r="B1052" s="11" t="s">
        <v>215</v>
      </c>
      <c r="C1052" s="11">
        <v>1000</v>
      </c>
      <c r="D1052" s="11" t="s">
        <v>12</v>
      </c>
      <c r="E1052" s="21">
        <v>996</v>
      </c>
      <c r="F1052" s="21">
        <v>999</v>
      </c>
      <c r="G1052" s="21">
        <v>0</v>
      </c>
      <c r="H1052" s="2">
        <f t="shared" ref="H1052" si="2812">(IF(D1052="SELL",E1052-F1052,IF(D1052="BUY",F1052-E1052)))*C1052</f>
        <v>3000</v>
      </c>
      <c r="I1052" s="2">
        <v>0</v>
      </c>
      <c r="J1052" s="2">
        <f t="shared" ref="J1052" si="2813">(I1052+H1052)/C1052</f>
        <v>3</v>
      </c>
      <c r="K1052" s="3">
        <f t="shared" ref="K1052" si="2814">J1052*C1052</f>
        <v>3000</v>
      </c>
    </row>
    <row r="1053" spans="1:11" ht="15.75">
      <c r="A1053" s="14">
        <v>43042</v>
      </c>
      <c r="B1053" s="11" t="s">
        <v>214</v>
      </c>
      <c r="C1053" s="11">
        <v>1750</v>
      </c>
      <c r="D1053" s="11" t="s">
        <v>12</v>
      </c>
      <c r="E1053" s="21">
        <v>326</v>
      </c>
      <c r="F1053" s="21">
        <v>328</v>
      </c>
      <c r="G1053" s="21">
        <v>0</v>
      </c>
      <c r="H1053" s="2">
        <f t="shared" ref="H1053" si="2815">(IF(D1053="SELL",E1053-F1053,IF(D1053="BUY",F1053-E1053)))*C1053</f>
        <v>3500</v>
      </c>
      <c r="I1053" s="2">
        <v>0</v>
      </c>
      <c r="J1053" s="2">
        <f t="shared" ref="J1053" si="2816">(I1053+H1053)/C1053</f>
        <v>2</v>
      </c>
      <c r="K1053" s="3">
        <f t="shared" ref="K1053" si="2817">J1053*C1053</f>
        <v>3500</v>
      </c>
    </row>
    <row r="1054" spans="1:11" ht="15.75">
      <c r="A1054" s="14">
        <v>43041</v>
      </c>
      <c r="B1054" s="11" t="s">
        <v>122</v>
      </c>
      <c r="C1054" s="11">
        <v>6000</v>
      </c>
      <c r="D1054" s="11" t="s">
        <v>12</v>
      </c>
      <c r="E1054" s="21">
        <v>138.19999999999999</v>
      </c>
      <c r="F1054" s="21">
        <v>139.19999999999999</v>
      </c>
      <c r="G1054" s="21">
        <v>141.5</v>
      </c>
      <c r="H1054" s="2">
        <f t="shared" ref="H1054" si="2818">(IF(D1054="SELL",E1054-F1054,IF(D1054="BUY",F1054-E1054)))*C1054</f>
        <v>6000</v>
      </c>
      <c r="I1054" s="2">
        <f>(IF(D1054="SELL",IF(G1054="",0,F1054-G1054),IF(D1054="BUY",IF(G1054="",0,G1054-F1054))))*C1054</f>
        <v>13800.000000000069</v>
      </c>
      <c r="J1054" s="2">
        <f t="shared" ref="J1054" si="2819">(I1054+H1054)/C1054</f>
        <v>3.3000000000000114</v>
      </c>
      <c r="K1054" s="3">
        <f t="shared" ref="K1054" si="2820">J1054*C1054</f>
        <v>19800.000000000069</v>
      </c>
    </row>
    <row r="1055" spans="1:11" ht="15.75">
      <c r="A1055" s="14">
        <v>43041</v>
      </c>
      <c r="B1055" s="11" t="s">
        <v>213</v>
      </c>
      <c r="C1055" s="11">
        <v>1200</v>
      </c>
      <c r="D1055" s="11" t="s">
        <v>12</v>
      </c>
      <c r="E1055" s="21">
        <v>354</v>
      </c>
      <c r="F1055" s="21">
        <v>357</v>
      </c>
      <c r="G1055" s="21">
        <v>0</v>
      </c>
      <c r="H1055" s="2">
        <v>3600</v>
      </c>
      <c r="I1055" s="2">
        <v>0</v>
      </c>
      <c r="J1055" s="2">
        <f t="shared" ref="J1055" si="2821">(I1055+H1055)/C1055</f>
        <v>3</v>
      </c>
      <c r="K1055" s="3">
        <f t="shared" ref="K1055" si="2822">J1055*C1055</f>
        <v>3600</v>
      </c>
    </row>
    <row r="1056" spans="1:11" ht="15.75">
      <c r="A1056" s="14">
        <v>43040</v>
      </c>
      <c r="B1056" s="11" t="s">
        <v>71</v>
      </c>
      <c r="C1056" s="11">
        <v>1500</v>
      </c>
      <c r="D1056" s="11" t="s">
        <v>12</v>
      </c>
      <c r="E1056" s="21">
        <v>605</v>
      </c>
      <c r="F1056" s="21">
        <v>607</v>
      </c>
      <c r="G1056" s="21">
        <v>0</v>
      </c>
      <c r="H1056" s="2">
        <f t="shared" ref="H1056:H1057" si="2823">(IF(D1056="SELL",E1056-F1056,IF(D1056="BUY",F1056-E1056)))*C1056</f>
        <v>3000</v>
      </c>
      <c r="I1056" s="2">
        <v>0</v>
      </c>
      <c r="J1056" s="2">
        <f t="shared" ref="J1056" si="2824">(I1056+H1056)/C1056</f>
        <v>2</v>
      </c>
      <c r="K1056" s="3">
        <f t="shared" ref="K1056" si="2825">J1056*C1056</f>
        <v>3000</v>
      </c>
    </row>
    <row r="1057" spans="1:11" ht="15.75">
      <c r="A1057" s="14">
        <v>43040</v>
      </c>
      <c r="B1057" s="11" t="s">
        <v>212</v>
      </c>
      <c r="C1057" s="11">
        <v>2000</v>
      </c>
      <c r="D1057" s="11" t="s">
        <v>12</v>
      </c>
      <c r="E1057" s="21">
        <v>329</v>
      </c>
      <c r="F1057" s="21">
        <v>326</v>
      </c>
      <c r="G1057" s="21">
        <v>0</v>
      </c>
      <c r="H1057" s="2">
        <f t="shared" si="2823"/>
        <v>-6000</v>
      </c>
      <c r="I1057" s="2">
        <v>0</v>
      </c>
      <c r="J1057" s="2">
        <f t="shared" ref="J1057" si="2826">(I1057+H1057)/C1057</f>
        <v>-3</v>
      </c>
      <c r="K1057" s="3">
        <f t="shared" ref="K1057" si="2827">J1057*C1057</f>
        <v>-6000</v>
      </c>
    </row>
    <row r="1058" spans="1:11" ht="15.75">
      <c r="A1058" s="14">
        <v>43039</v>
      </c>
      <c r="B1058" s="11" t="s">
        <v>211</v>
      </c>
      <c r="C1058" s="11">
        <v>1200</v>
      </c>
      <c r="D1058" s="11" t="s">
        <v>13</v>
      </c>
      <c r="E1058" s="21">
        <v>624</v>
      </c>
      <c r="F1058" s="21">
        <v>620.6</v>
      </c>
      <c r="G1058" s="21">
        <v>0</v>
      </c>
      <c r="H1058" s="2">
        <f t="shared" ref="H1058" si="2828">(IF(D1058="SELL",E1058-F1058,IF(D1058="BUY",F1058-E1058)))*C1058</f>
        <v>4079.9999999999727</v>
      </c>
      <c r="I1058" s="2">
        <v>0</v>
      </c>
      <c r="J1058" s="2">
        <v>0</v>
      </c>
      <c r="K1058" s="3">
        <v>4080</v>
      </c>
    </row>
    <row r="1059" spans="1:11" ht="15.75">
      <c r="A1059" s="14">
        <v>43038</v>
      </c>
      <c r="B1059" s="11" t="s">
        <v>110</v>
      </c>
      <c r="C1059" s="11">
        <v>1500</v>
      </c>
      <c r="D1059" s="11" t="s">
        <v>12</v>
      </c>
      <c r="E1059" s="21">
        <v>655</v>
      </c>
      <c r="F1059" s="21">
        <v>649</v>
      </c>
      <c r="G1059" s="21">
        <v>0</v>
      </c>
      <c r="H1059" s="2">
        <f t="shared" ref="H1059" si="2829">(IF(D1059="SELL",E1059-F1059,IF(D1059="BUY",F1059-E1059)))*C1059</f>
        <v>-9000</v>
      </c>
      <c r="I1059" s="2">
        <v>0</v>
      </c>
      <c r="J1059" s="2">
        <f t="shared" ref="J1059" si="2830">(I1059+H1059)/C1059</f>
        <v>-6</v>
      </c>
      <c r="K1059" s="3">
        <f t="shared" ref="K1059" si="2831">J1059*C1059</f>
        <v>-9000</v>
      </c>
    </row>
    <row r="1060" spans="1:11" ht="15.75">
      <c r="A1060" s="14">
        <v>43038</v>
      </c>
      <c r="B1060" s="11" t="s">
        <v>210</v>
      </c>
      <c r="C1060" s="11">
        <v>1500</v>
      </c>
      <c r="D1060" s="11" t="s">
        <v>12</v>
      </c>
      <c r="E1060" s="21">
        <v>353</v>
      </c>
      <c r="F1060" s="21">
        <v>355</v>
      </c>
      <c r="G1060" s="21">
        <v>0</v>
      </c>
      <c r="H1060" s="2">
        <f t="shared" ref="H1060" si="2832">(IF(D1060="SELL",E1060-F1060,IF(D1060="BUY",F1060-E1060)))*C1060</f>
        <v>3000</v>
      </c>
      <c r="I1060" s="2">
        <v>0</v>
      </c>
      <c r="J1060" s="2">
        <f t="shared" ref="J1060" si="2833">(I1060+H1060)/C1060</f>
        <v>2</v>
      </c>
      <c r="K1060" s="3">
        <f t="shared" ref="K1060" si="2834">J1060*C1060</f>
        <v>3000</v>
      </c>
    </row>
    <row r="1061" spans="1:11" ht="15.75">
      <c r="A1061" s="14">
        <v>43035</v>
      </c>
      <c r="B1061" s="11" t="s">
        <v>172</v>
      </c>
      <c r="C1061" s="11">
        <v>1500</v>
      </c>
      <c r="D1061" s="11" t="s">
        <v>12</v>
      </c>
      <c r="E1061" s="21">
        <v>594</v>
      </c>
      <c r="F1061" s="21">
        <v>596</v>
      </c>
      <c r="G1061" s="21">
        <v>599</v>
      </c>
      <c r="H1061" s="2">
        <f t="shared" ref="H1061" si="2835">(IF(D1061="SELL",E1061-F1061,IF(D1061="BUY",F1061-E1061)))*C1061</f>
        <v>3000</v>
      </c>
      <c r="I1061" s="2">
        <f>(IF(D1061="SELL",IF(G1061="",0,F1061-G1061),IF(D1061="BUY",IF(G1061="",0,G1061-F1061))))*C1061</f>
        <v>4500</v>
      </c>
      <c r="J1061" s="2">
        <f t="shared" ref="J1061" si="2836">(I1061+H1061)/C1061</f>
        <v>5</v>
      </c>
      <c r="K1061" s="3">
        <f t="shared" ref="K1061" si="2837">J1061*C1061</f>
        <v>7500</v>
      </c>
    </row>
    <row r="1062" spans="1:11" ht="15.75">
      <c r="A1062" s="14">
        <v>43035</v>
      </c>
      <c r="B1062" s="11" t="s">
        <v>160</v>
      </c>
      <c r="C1062" s="11">
        <v>1500</v>
      </c>
      <c r="D1062" s="11" t="s">
        <v>12</v>
      </c>
      <c r="E1062" s="21">
        <v>422</v>
      </c>
      <c r="F1062" s="21">
        <v>424</v>
      </c>
      <c r="G1062" s="21">
        <v>0</v>
      </c>
      <c r="H1062" s="2">
        <f t="shared" ref="H1062" si="2838">(IF(D1062="SELL",E1062-F1062,IF(D1062="BUY",F1062-E1062)))*C1062</f>
        <v>3000</v>
      </c>
      <c r="I1062" s="2">
        <v>0</v>
      </c>
      <c r="J1062" s="2">
        <f t="shared" ref="J1062" si="2839">(I1062+H1062)/C1062</f>
        <v>2</v>
      </c>
      <c r="K1062" s="3">
        <f t="shared" ref="K1062" si="2840">J1062*C1062</f>
        <v>3000</v>
      </c>
    </row>
    <row r="1063" spans="1:11" ht="15.75">
      <c r="A1063" s="14">
        <v>43035</v>
      </c>
      <c r="B1063" s="11" t="s">
        <v>110</v>
      </c>
      <c r="C1063" s="11">
        <v>1500</v>
      </c>
      <c r="D1063" s="11" t="s">
        <v>12</v>
      </c>
      <c r="E1063" s="21">
        <v>624</v>
      </c>
      <c r="F1063" s="21">
        <v>626</v>
      </c>
      <c r="G1063" s="21">
        <v>632</v>
      </c>
      <c r="H1063" s="2">
        <f t="shared" ref="H1063" si="2841">(IF(D1063="SELL",E1063-F1063,IF(D1063="BUY",F1063-E1063)))*C1063</f>
        <v>3000</v>
      </c>
      <c r="I1063" s="2">
        <f>(IF(D1063="SELL",IF(G1063="",0,F1063-G1063),IF(D1063="BUY",IF(G1063="",0,G1063-F1063))))*C1063</f>
        <v>9000</v>
      </c>
      <c r="J1063" s="2">
        <f t="shared" ref="J1063" si="2842">(I1063+H1063)/C1063</f>
        <v>8</v>
      </c>
      <c r="K1063" s="3">
        <f t="shared" ref="K1063" si="2843">J1063*C1063</f>
        <v>12000</v>
      </c>
    </row>
    <row r="1064" spans="1:11" ht="15.75">
      <c r="A1064" s="14">
        <v>43034</v>
      </c>
      <c r="B1064" s="11" t="s">
        <v>209</v>
      </c>
      <c r="C1064" s="11">
        <v>700</v>
      </c>
      <c r="D1064" s="11" t="s">
        <v>12</v>
      </c>
      <c r="E1064" s="21">
        <v>868</v>
      </c>
      <c r="F1064" s="21">
        <v>874</v>
      </c>
      <c r="G1064" s="21">
        <v>0</v>
      </c>
      <c r="H1064" s="2">
        <f t="shared" ref="H1064" si="2844">(IF(D1064="SELL",E1064-F1064,IF(D1064="BUY",F1064-E1064)))*C1064</f>
        <v>4200</v>
      </c>
      <c r="I1064" s="2">
        <v>0</v>
      </c>
      <c r="J1064" s="2">
        <f t="shared" ref="J1064" si="2845">(I1064+H1064)/C1064</f>
        <v>6</v>
      </c>
      <c r="K1064" s="3">
        <f t="shared" ref="K1064" si="2846">J1064*C1064</f>
        <v>4200</v>
      </c>
    </row>
    <row r="1065" spans="1:11" ht="15.75">
      <c r="A1065" s="14">
        <v>43034</v>
      </c>
      <c r="B1065" s="11" t="s">
        <v>208</v>
      </c>
      <c r="C1065" s="11">
        <v>250</v>
      </c>
      <c r="D1065" s="11" t="s">
        <v>12</v>
      </c>
      <c r="E1065" s="21">
        <v>2580</v>
      </c>
      <c r="F1065" s="21">
        <v>2595</v>
      </c>
      <c r="G1065" s="21">
        <v>0</v>
      </c>
      <c r="H1065" s="2">
        <f t="shared" ref="H1065" si="2847">(IF(D1065="SELL",E1065-F1065,IF(D1065="BUY",F1065-E1065)))*C1065</f>
        <v>3750</v>
      </c>
      <c r="I1065" s="2">
        <v>0</v>
      </c>
      <c r="J1065" s="2">
        <f t="shared" ref="J1065" si="2848">(I1065+H1065)/C1065</f>
        <v>15</v>
      </c>
      <c r="K1065" s="3">
        <f t="shared" ref="K1065" si="2849">J1065*C1065</f>
        <v>3750</v>
      </c>
    </row>
    <row r="1066" spans="1:11" ht="15.75">
      <c r="A1066" s="14">
        <v>43033</v>
      </c>
      <c r="B1066" s="11" t="s">
        <v>207</v>
      </c>
      <c r="C1066" s="11">
        <v>6000</v>
      </c>
      <c r="D1066" s="11" t="s">
        <v>13</v>
      </c>
      <c r="E1066" s="21">
        <v>187.5</v>
      </c>
      <c r="F1066" s="21">
        <v>186.5</v>
      </c>
      <c r="G1066" s="21">
        <v>185</v>
      </c>
      <c r="H1066" s="2">
        <f t="shared" ref="H1066" si="2850">(IF(D1066="SELL",E1066-F1066,IF(D1066="BUY",F1066-E1066)))*C1066</f>
        <v>6000</v>
      </c>
      <c r="I1066" s="2">
        <f>(IF(D1066="SELL",IF(G1066="",0,F1066-G1066),IF(D1066="BUY",IF(G1066="",0,G1066-F1066))))*C1066</f>
        <v>9000</v>
      </c>
      <c r="J1066" s="2">
        <f t="shared" ref="J1066" si="2851">(I1066+H1066)/C1066</f>
        <v>2.5</v>
      </c>
      <c r="K1066" s="3">
        <f t="shared" ref="K1066" si="2852">J1066*C1066</f>
        <v>15000</v>
      </c>
    </row>
    <row r="1067" spans="1:11" ht="15.75">
      <c r="A1067" s="14">
        <v>43032</v>
      </c>
      <c r="B1067" s="11" t="s">
        <v>116</v>
      </c>
      <c r="C1067" s="11">
        <v>2000</v>
      </c>
      <c r="D1067" s="11" t="s">
        <v>12</v>
      </c>
      <c r="E1067" s="21">
        <v>720</v>
      </c>
      <c r="F1067" s="21">
        <v>722</v>
      </c>
      <c r="G1067" s="21">
        <v>725</v>
      </c>
      <c r="H1067" s="2">
        <f t="shared" ref="H1067" si="2853">(IF(D1067="SELL",E1067-F1067,IF(D1067="BUY",F1067-E1067)))*C1067</f>
        <v>4000</v>
      </c>
      <c r="I1067" s="2">
        <v>6000</v>
      </c>
      <c r="J1067" s="2">
        <f t="shared" ref="J1067" si="2854">(I1067+H1067)/C1067</f>
        <v>5</v>
      </c>
      <c r="K1067" s="3">
        <f t="shared" ref="K1067" si="2855">J1067*C1067</f>
        <v>10000</v>
      </c>
    </row>
    <row r="1068" spans="1:11" ht="15.75">
      <c r="A1068" s="14">
        <v>43031</v>
      </c>
      <c r="B1068" s="11" t="s">
        <v>206</v>
      </c>
      <c r="C1068" s="11">
        <v>2500</v>
      </c>
      <c r="D1068" s="11" t="s">
        <v>12</v>
      </c>
      <c r="E1068" s="21">
        <v>406</v>
      </c>
      <c r="F1068" s="21">
        <v>408.5</v>
      </c>
      <c r="G1068" s="21">
        <v>0</v>
      </c>
      <c r="H1068" s="2">
        <f t="shared" ref="H1068" si="2856">(IF(D1068="SELL",E1068-F1068,IF(D1068="BUY",F1068-E1068)))*C1068</f>
        <v>6250</v>
      </c>
      <c r="I1068" s="2">
        <v>0</v>
      </c>
      <c r="J1068" s="2">
        <f t="shared" ref="J1068" si="2857">(I1068+H1068)/C1068</f>
        <v>2.5</v>
      </c>
      <c r="K1068" s="3">
        <f t="shared" ref="K1068" si="2858">J1068*C1068</f>
        <v>6250</v>
      </c>
    </row>
    <row r="1069" spans="1:11" ht="15.75">
      <c r="A1069" s="14">
        <v>43031</v>
      </c>
      <c r="B1069" s="11" t="s">
        <v>112</v>
      </c>
      <c r="C1069" s="11">
        <v>200</v>
      </c>
      <c r="D1069" s="11" t="s">
        <v>12</v>
      </c>
      <c r="E1069" s="21">
        <v>4660</v>
      </c>
      <c r="F1069" s="21">
        <v>4672</v>
      </c>
      <c r="G1069" s="21">
        <v>0</v>
      </c>
      <c r="H1069" s="2">
        <f t="shared" ref="H1069" si="2859">(IF(D1069="SELL",E1069-F1069,IF(D1069="BUY",F1069-E1069)))*C1069</f>
        <v>2400</v>
      </c>
      <c r="I1069" s="2">
        <v>0</v>
      </c>
      <c r="J1069" s="2">
        <f t="shared" ref="J1069" si="2860">(I1069+H1069)/C1069</f>
        <v>12</v>
      </c>
      <c r="K1069" s="3">
        <f t="shared" ref="K1069" si="2861">J1069*C1069</f>
        <v>2400</v>
      </c>
    </row>
    <row r="1070" spans="1:11" ht="15.75">
      <c r="A1070" s="14">
        <v>43026</v>
      </c>
      <c r="B1070" s="11" t="s">
        <v>205</v>
      </c>
      <c r="C1070" s="11">
        <v>2000</v>
      </c>
      <c r="D1070" s="11" t="s">
        <v>12</v>
      </c>
      <c r="E1070" s="21">
        <v>392</v>
      </c>
      <c r="F1070" s="21">
        <v>394</v>
      </c>
      <c r="G1070" s="21">
        <v>397</v>
      </c>
      <c r="H1070" s="2">
        <f t="shared" ref="H1070" si="2862">(IF(D1070="SELL",E1070-F1070,IF(D1070="BUY",F1070-E1070)))*C1070</f>
        <v>4000</v>
      </c>
      <c r="I1070" s="2">
        <f>(IF(D1070="SELL",IF(G1070="",0,F1070-G1070),IF(D1070="BUY",IF(G1070="",0,G1070-F1070))))*C1070</f>
        <v>6000</v>
      </c>
      <c r="J1070" s="2">
        <f t="shared" ref="J1070" si="2863">(I1070+H1070)/C1070</f>
        <v>5</v>
      </c>
      <c r="K1070" s="3">
        <f t="shared" ref="K1070" si="2864">J1070*C1070</f>
        <v>10000</v>
      </c>
    </row>
    <row r="1071" spans="1:11" ht="15.75">
      <c r="A1071" s="14">
        <v>43026</v>
      </c>
      <c r="B1071" s="11" t="s">
        <v>204</v>
      </c>
      <c r="C1071" s="11">
        <v>2266</v>
      </c>
      <c r="D1071" s="11" t="s">
        <v>12</v>
      </c>
      <c r="E1071" s="21">
        <v>344</v>
      </c>
      <c r="F1071" s="21">
        <v>345.5</v>
      </c>
      <c r="G1071" s="21">
        <v>0</v>
      </c>
      <c r="H1071" s="2">
        <f t="shared" ref="H1071" si="2865">(IF(D1071="SELL",E1071-F1071,IF(D1071="BUY",F1071-E1071)))*C1071</f>
        <v>3399</v>
      </c>
      <c r="I1071" s="2">
        <v>0</v>
      </c>
      <c r="J1071" s="2">
        <f t="shared" ref="J1071" si="2866">(I1071+H1071)/C1071</f>
        <v>1.5</v>
      </c>
      <c r="K1071" s="3">
        <f t="shared" ref="K1071" si="2867">J1071*C1071</f>
        <v>3399</v>
      </c>
    </row>
    <row r="1072" spans="1:11" ht="15.75">
      <c r="A1072" s="14">
        <v>43026</v>
      </c>
      <c r="B1072" s="11" t="s">
        <v>203</v>
      </c>
      <c r="C1072" s="11">
        <v>6000</v>
      </c>
      <c r="D1072" s="11" t="s">
        <v>12</v>
      </c>
      <c r="E1072" s="21">
        <v>158</v>
      </c>
      <c r="F1072" s="21">
        <v>158.6</v>
      </c>
      <c r="G1072" s="21">
        <v>159.6</v>
      </c>
      <c r="H1072" s="2">
        <f t="shared" ref="H1072" si="2868">(IF(D1072="SELL",E1072-F1072,IF(D1072="BUY",F1072-E1072)))*C1072</f>
        <v>3599.9999999999659</v>
      </c>
      <c r="I1072" s="2">
        <f>(IF(D1072="SELL",IF(G1072="",0,F1072-G1072),IF(D1072="BUY",IF(G1072="",0,G1072-F1072))))*C1072</f>
        <v>6000</v>
      </c>
      <c r="J1072" s="2">
        <f t="shared" ref="J1072" si="2869">(I1072+H1072)/C1072</f>
        <v>1.5999999999999943</v>
      </c>
      <c r="K1072" s="3">
        <f t="shared" ref="K1072" si="2870">J1072*C1072</f>
        <v>9599.9999999999654</v>
      </c>
    </row>
    <row r="1073" spans="1:11" ht="15.75">
      <c r="A1073" s="14">
        <v>43026</v>
      </c>
      <c r="B1073" s="11" t="s">
        <v>202</v>
      </c>
      <c r="C1073" s="11">
        <v>200</v>
      </c>
      <c r="D1073" s="11" t="s">
        <v>12</v>
      </c>
      <c r="E1073" s="21">
        <v>4060</v>
      </c>
      <c r="F1073" s="21">
        <v>4075</v>
      </c>
      <c r="G1073" s="21">
        <v>4095</v>
      </c>
      <c r="H1073" s="2">
        <f t="shared" ref="H1073" si="2871">(IF(D1073="SELL",E1073-F1073,IF(D1073="BUY",F1073-E1073)))*C1073</f>
        <v>3000</v>
      </c>
      <c r="I1073" s="2">
        <f>(IF(D1073="SELL",IF(G1073="",0,F1073-G1073),IF(D1073="BUY",IF(G1073="",0,G1073-F1073))))*C1073</f>
        <v>4000</v>
      </c>
      <c r="J1073" s="2">
        <f t="shared" ref="J1073" si="2872">(I1073+H1073)/C1073</f>
        <v>35</v>
      </c>
      <c r="K1073" s="3">
        <f t="shared" ref="K1073" si="2873">J1073*C1073</f>
        <v>7000</v>
      </c>
    </row>
    <row r="1074" spans="1:11" ht="15.75">
      <c r="A1074" s="14">
        <v>43025</v>
      </c>
      <c r="B1074" s="11" t="s">
        <v>183</v>
      </c>
      <c r="C1074" s="11">
        <v>550</v>
      </c>
      <c r="D1074" s="11" t="s">
        <v>13</v>
      </c>
      <c r="E1074" s="21">
        <v>1503</v>
      </c>
      <c r="F1074" s="21">
        <v>1495</v>
      </c>
      <c r="G1074" s="21">
        <v>311</v>
      </c>
      <c r="H1074" s="2">
        <f t="shared" ref="H1074" si="2874">(IF(D1074="SELL",E1074-F1074,IF(D1074="BUY",F1074-E1074)))*C1074</f>
        <v>4400</v>
      </c>
      <c r="I1074" s="2">
        <v>0</v>
      </c>
      <c r="J1074" s="2">
        <f t="shared" ref="J1074" si="2875">(I1074+H1074)/C1074</f>
        <v>8</v>
      </c>
      <c r="K1074" s="3">
        <f t="shared" ref="K1074" si="2876">J1074*C1074</f>
        <v>4400</v>
      </c>
    </row>
    <row r="1075" spans="1:11" ht="15.75">
      <c r="A1075" s="14">
        <v>43021</v>
      </c>
      <c r="B1075" s="11" t="s">
        <v>201</v>
      </c>
      <c r="C1075" s="11">
        <v>3084</v>
      </c>
      <c r="D1075" s="11" t="s">
        <v>12</v>
      </c>
      <c r="E1075" s="21">
        <v>308</v>
      </c>
      <c r="F1075" s="21">
        <v>309</v>
      </c>
      <c r="G1075" s="21">
        <v>311</v>
      </c>
      <c r="H1075" s="2">
        <f t="shared" ref="H1075" si="2877">(IF(D1075="SELL",E1075-F1075,IF(D1075="BUY",F1075-E1075)))*C1075</f>
        <v>3084</v>
      </c>
      <c r="I1075" s="2">
        <f>(IF(D1075="SELL",IF(G1075="",0,F1075-G1075),IF(D1075="BUY",IF(G1075="",0,G1075-F1075))))*C1075</f>
        <v>6168</v>
      </c>
      <c r="J1075" s="2">
        <f t="shared" ref="J1075" si="2878">(I1075+H1075)/C1075</f>
        <v>3</v>
      </c>
      <c r="K1075" s="3">
        <f t="shared" ref="K1075" si="2879">J1075*C1075</f>
        <v>9252</v>
      </c>
    </row>
    <row r="1076" spans="1:11" ht="15.75">
      <c r="A1076" s="14">
        <v>43021</v>
      </c>
      <c r="B1076" s="11" t="s">
        <v>176</v>
      </c>
      <c r="C1076" s="11">
        <v>3000</v>
      </c>
      <c r="D1076" s="11" t="s">
        <v>13</v>
      </c>
      <c r="E1076" s="21">
        <v>253</v>
      </c>
      <c r="F1076" s="21">
        <v>252</v>
      </c>
      <c r="G1076" s="21">
        <v>0</v>
      </c>
      <c r="H1076" s="2">
        <f t="shared" ref="H1076" si="2880">(IF(D1076="SELL",E1076-F1076,IF(D1076="BUY",F1076-E1076)))*C1076</f>
        <v>3000</v>
      </c>
      <c r="I1076" s="2">
        <v>0</v>
      </c>
      <c r="J1076" s="2">
        <f t="shared" ref="J1076" si="2881">(I1076+H1076)/C1076</f>
        <v>1</v>
      </c>
      <c r="K1076" s="3">
        <f t="shared" ref="K1076" si="2882">J1076*C1076</f>
        <v>3000</v>
      </c>
    </row>
    <row r="1077" spans="1:11" ht="15.75">
      <c r="A1077" s="14">
        <v>43020</v>
      </c>
      <c r="B1077" s="11" t="s">
        <v>200</v>
      </c>
      <c r="C1077" s="11">
        <v>1250</v>
      </c>
      <c r="D1077" s="11" t="s">
        <v>12</v>
      </c>
      <c r="E1077" s="21">
        <v>518</v>
      </c>
      <c r="F1077" s="21">
        <v>521</v>
      </c>
      <c r="G1077" s="21">
        <v>525</v>
      </c>
      <c r="H1077" s="2">
        <f t="shared" ref="H1077" si="2883">(IF(D1077="SELL",E1077-F1077,IF(D1077="BUY",F1077-E1077)))*C1077</f>
        <v>3750</v>
      </c>
      <c r="I1077" s="2">
        <f>(IF(D1077="SELL",IF(G1077="",0,F1077-G1077),IF(D1077="BUY",IF(G1077="",0,G1077-F1077))))*C1077</f>
        <v>5000</v>
      </c>
      <c r="J1077" s="2">
        <f t="shared" ref="J1077" si="2884">(I1077+H1077)/C1077</f>
        <v>7</v>
      </c>
      <c r="K1077" s="3">
        <f t="shared" ref="K1077" si="2885">J1077*C1077</f>
        <v>8750</v>
      </c>
    </row>
    <row r="1078" spans="1:11" ht="15.75">
      <c r="A1078" s="14">
        <v>43020</v>
      </c>
      <c r="B1078" s="11" t="s">
        <v>121</v>
      </c>
      <c r="C1078" s="11">
        <v>3000</v>
      </c>
      <c r="D1078" s="11" t="s">
        <v>12</v>
      </c>
      <c r="E1078" s="21">
        <v>272</v>
      </c>
      <c r="F1078" s="21">
        <v>274</v>
      </c>
      <c r="G1078" s="21">
        <v>277</v>
      </c>
      <c r="H1078" s="2">
        <f t="shared" ref="H1078" si="2886">(IF(D1078="SELL",E1078-F1078,IF(D1078="BUY",F1078-E1078)))*C1078</f>
        <v>6000</v>
      </c>
      <c r="I1078" s="2">
        <f>(IF(D1078="SELL",IF(G1078="",0,F1078-G1078),IF(D1078="BUY",IF(G1078="",0,G1078-F1078))))*C1078</f>
        <v>9000</v>
      </c>
      <c r="J1078" s="2">
        <f t="shared" ref="J1078" si="2887">(I1078+H1078)/C1078</f>
        <v>5</v>
      </c>
      <c r="K1078" s="3">
        <f t="shared" ref="K1078" si="2888">J1078*C1078</f>
        <v>15000</v>
      </c>
    </row>
    <row r="1079" spans="1:11" ht="15.75">
      <c r="A1079" s="14">
        <v>43019</v>
      </c>
      <c r="B1079" s="11" t="s">
        <v>199</v>
      </c>
      <c r="C1079" s="11">
        <v>3500</v>
      </c>
      <c r="D1079" s="11" t="s">
        <v>12</v>
      </c>
      <c r="E1079" s="21">
        <v>114.5</v>
      </c>
      <c r="F1079" s="21">
        <v>115.5</v>
      </c>
      <c r="G1079" s="21">
        <v>0</v>
      </c>
      <c r="H1079" s="2">
        <f t="shared" ref="H1079" si="2889">(IF(D1079="SELL",E1079-F1079,IF(D1079="BUY",F1079-E1079)))*C1079</f>
        <v>3500</v>
      </c>
      <c r="I1079" s="2">
        <v>0</v>
      </c>
      <c r="J1079" s="2">
        <f t="shared" ref="J1079" si="2890">(I1079+H1079)/C1079</f>
        <v>1</v>
      </c>
      <c r="K1079" s="3">
        <f t="shared" ref="K1079" si="2891">J1079*C1079</f>
        <v>3500</v>
      </c>
    </row>
    <row r="1080" spans="1:11" ht="15.75">
      <c r="A1080" s="14">
        <v>43019</v>
      </c>
      <c r="B1080" s="11" t="s">
        <v>124</v>
      </c>
      <c r="C1080" s="11">
        <v>1000</v>
      </c>
      <c r="D1080" s="11" t="s">
        <v>12</v>
      </c>
      <c r="E1080" s="21">
        <v>559</v>
      </c>
      <c r="F1080" s="21">
        <v>561</v>
      </c>
      <c r="G1080" s="21">
        <v>0</v>
      </c>
      <c r="H1080" s="2">
        <v>2000</v>
      </c>
      <c r="I1080" s="2">
        <v>0</v>
      </c>
      <c r="J1080" s="2">
        <f t="shared" ref="J1080" si="2892">(I1080+H1080)/C1080</f>
        <v>2</v>
      </c>
      <c r="K1080" s="3">
        <f t="shared" ref="K1080" si="2893">J1080*C1080</f>
        <v>2000</v>
      </c>
    </row>
    <row r="1081" spans="1:11" ht="15.75">
      <c r="A1081" s="14">
        <v>43018</v>
      </c>
      <c r="B1081" s="11" t="s">
        <v>198</v>
      </c>
      <c r="C1081" s="11">
        <v>800</v>
      </c>
      <c r="D1081" s="11" t="s">
        <v>12</v>
      </c>
      <c r="E1081" s="21">
        <v>992</v>
      </c>
      <c r="F1081" s="21">
        <v>996</v>
      </c>
      <c r="G1081" s="21">
        <v>0</v>
      </c>
      <c r="H1081" s="2">
        <f t="shared" ref="H1081" si="2894">(IF(D1081="SELL",E1081-F1081,IF(D1081="BUY",F1081-E1081)))*C1081</f>
        <v>3200</v>
      </c>
      <c r="I1081" s="2">
        <v>0</v>
      </c>
      <c r="J1081" s="2">
        <f t="shared" ref="J1081" si="2895">(I1081+H1081)/C1081</f>
        <v>4</v>
      </c>
      <c r="K1081" s="3">
        <f t="shared" ref="K1081" si="2896">J1081*C1081</f>
        <v>3200</v>
      </c>
    </row>
    <row r="1082" spans="1:11" ht="15.75">
      <c r="A1082" s="14">
        <v>43018</v>
      </c>
      <c r="B1082" s="11" t="s">
        <v>197</v>
      </c>
      <c r="C1082" s="11">
        <v>300</v>
      </c>
      <c r="D1082" s="11" t="s">
        <v>12</v>
      </c>
      <c r="E1082" s="21">
        <v>2750</v>
      </c>
      <c r="F1082" s="21">
        <v>2760</v>
      </c>
      <c r="G1082" s="21">
        <v>2789</v>
      </c>
      <c r="H1082" s="2">
        <f t="shared" ref="H1082" si="2897">(IF(D1082="SELL",E1082-F1082,IF(D1082="BUY",F1082-E1082)))*C1082</f>
        <v>3000</v>
      </c>
      <c r="I1082" s="2">
        <f>(IF(D1082="SELL",IF(G1082="",0,F1082-G1082),IF(D1082="BUY",IF(G1082="",0,G1082-F1082))))*C1082</f>
        <v>8700</v>
      </c>
      <c r="J1082" s="2">
        <f t="shared" ref="J1082" si="2898">(I1082+H1082)/C1082</f>
        <v>39</v>
      </c>
      <c r="K1082" s="3">
        <f t="shared" ref="K1082" si="2899">J1082*C1082</f>
        <v>11700</v>
      </c>
    </row>
    <row r="1083" spans="1:11" ht="15.75">
      <c r="A1083" s="14">
        <v>43017</v>
      </c>
      <c r="B1083" s="11" t="s">
        <v>196</v>
      </c>
      <c r="C1083" s="11">
        <v>2500</v>
      </c>
      <c r="D1083" s="11" t="s">
        <v>12</v>
      </c>
      <c r="E1083" s="21">
        <v>282</v>
      </c>
      <c r="F1083" s="21">
        <v>280</v>
      </c>
      <c r="G1083" s="21">
        <v>0</v>
      </c>
      <c r="H1083" s="2">
        <f t="shared" ref="H1083" si="2900">(IF(D1083="SELL",E1083-F1083,IF(D1083="BUY",F1083-E1083)))*C1083</f>
        <v>-5000</v>
      </c>
      <c r="I1083" s="2">
        <v>0</v>
      </c>
      <c r="J1083" s="2">
        <f t="shared" ref="J1083" si="2901">(I1083+H1083)/C1083</f>
        <v>-2</v>
      </c>
      <c r="K1083" s="3">
        <f t="shared" ref="K1083" si="2902">J1083*C1083</f>
        <v>-5000</v>
      </c>
    </row>
    <row r="1084" spans="1:11" ht="15.75">
      <c r="A1084" s="14">
        <v>43017</v>
      </c>
      <c r="B1084" s="11" t="s">
        <v>195</v>
      </c>
      <c r="C1084" s="11">
        <v>2700</v>
      </c>
      <c r="D1084" s="11" t="s">
        <v>12</v>
      </c>
      <c r="E1084" s="21">
        <v>160</v>
      </c>
      <c r="F1084" s="21">
        <v>158</v>
      </c>
      <c r="G1084" s="21">
        <v>0</v>
      </c>
      <c r="H1084" s="2">
        <f t="shared" ref="H1084" si="2903">(IF(D1084="SELL",E1084-F1084,IF(D1084="BUY",F1084-E1084)))*C1084</f>
        <v>-5400</v>
      </c>
      <c r="I1084" s="2">
        <v>0</v>
      </c>
      <c r="J1084" s="2">
        <f t="shared" ref="J1084" si="2904">(I1084+H1084)/C1084</f>
        <v>-2</v>
      </c>
      <c r="K1084" s="3">
        <f t="shared" ref="K1084" si="2905">J1084*C1084</f>
        <v>-5400</v>
      </c>
    </row>
    <row r="1085" spans="1:11" ht="15.75">
      <c r="A1085" s="14">
        <v>43017</v>
      </c>
      <c r="B1085" s="11" t="s">
        <v>194</v>
      </c>
      <c r="C1085" s="11">
        <v>6000</v>
      </c>
      <c r="D1085" s="11" t="s">
        <v>12</v>
      </c>
      <c r="E1085" s="21">
        <v>102.5</v>
      </c>
      <c r="F1085" s="21">
        <v>103</v>
      </c>
      <c r="G1085" s="21">
        <v>104</v>
      </c>
      <c r="H1085" s="2">
        <f t="shared" ref="H1085" si="2906">(IF(D1085="SELL",E1085-F1085,IF(D1085="BUY",F1085-E1085)))*C1085</f>
        <v>3000</v>
      </c>
      <c r="I1085" s="2">
        <f>(IF(D1085="SELL",IF(G1085="",0,F1085-G1085),IF(D1085="BUY",IF(G1085="",0,G1085-F1085))))*C1085</f>
        <v>6000</v>
      </c>
      <c r="J1085" s="2">
        <f t="shared" ref="J1085" si="2907">(I1085+H1085)/C1085</f>
        <v>1.5</v>
      </c>
      <c r="K1085" s="3">
        <f t="shared" ref="K1085" si="2908">J1085*C1085</f>
        <v>9000</v>
      </c>
    </row>
    <row r="1086" spans="1:11" ht="15.75">
      <c r="A1086" s="14">
        <v>43014</v>
      </c>
      <c r="B1086" s="11" t="s">
        <v>176</v>
      </c>
      <c r="C1086" s="11">
        <v>3000</v>
      </c>
      <c r="D1086" s="11" t="s">
        <v>12</v>
      </c>
      <c r="E1086" s="21">
        <v>244.5</v>
      </c>
      <c r="F1086" s="21">
        <v>0</v>
      </c>
      <c r="G1086" s="21">
        <v>0</v>
      </c>
      <c r="H1086" s="2">
        <v>0</v>
      </c>
      <c r="I1086" s="2">
        <v>0</v>
      </c>
      <c r="J1086" s="2">
        <f t="shared" ref="J1086" si="2909">(I1086+H1086)/C1086</f>
        <v>0</v>
      </c>
      <c r="K1086" s="3">
        <f t="shared" ref="K1086" si="2910">J1086*C1086</f>
        <v>0</v>
      </c>
    </row>
    <row r="1087" spans="1:11" ht="15.75">
      <c r="A1087" s="14">
        <v>43013</v>
      </c>
      <c r="B1087" s="11" t="s">
        <v>193</v>
      </c>
      <c r="C1087" s="11">
        <v>3000</v>
      </c>
      <c r="D1087" s="11" t="s">
        <v>12</v>
      </c>
      <c r="E1087" s="21">
        <v>216.5</v>
      </c>
      <c r="F1087" s="21">
        <v>217.5</v>
      </c>
      <c r="G1087" s="21">
        <v>0</v>
      </c>
      <c r="H1087" s="2">
        <f t="shared" ref="H1087" si="2911">(IF(D1087="SELL",E1087-F1087,IF(D1087="BUY",F1087-E1087)))*C1087</f>
        <v>3000</v>
      </c>
      <c r="I1087" s="2">
        <v>0</v>
      </c>
      <c r="J1087" s="2">
        <f t="shared" ref="J1087" si="2912">(I1087+H1087)/C1087</f>
        <v>1</v>
      </c>
      <c r="K1087" s="3">
        <f t="shared" ref="K1087" si="2913">J1087*C1087</f>
        <v>3000</v>
      </c>
    </row>
    <row r="1088" spans="1:11" ht="15.75">
      <c r="A1088" s="14">
        <v>43013</v>
      </c>
      <c r="B1088" s="11" t="s">
        <v>160</v>
      </c>
      <c r="C1088" s="11">
        <v>1500</v>
      </c>
      <c r="D1088" s="11" t="s">
        <v>191</v>
      </c>
      <c r="E1088" s="21">
        <v>406</v>
      </c>
      <c r="F1088" s="21">
        <v>404</v>
      </c>
      <c r="G1088" s="21">
        <v>401.5</v>
      </c>
      <c r="H1088" s="2">
        <f t="shared" ref="H1088" si="2914">(IF(D1088="SELL",E1088-F1088,IF(D1088="BUY",F1088-E1088)))*C1088</f>
        <v>3000</v>
      </c>
      <c r="I1088" s="2">
        <f>(IF(D1088="SELL",IF(G1088="",0,F1088-G1088),IF(D1088="BUY",IF(G1088="",0,G1088-F1088))))*C1088</f>
        <v>3750</v>
      </c>
      <c r="J1088" s="2">
        <f t="shared" ref="J1088" si="2915">(I1088+H1088)/C1088</f>
        <v>4.5</v>
      </c>
      <c r="K1088" s="3">
        <f t="shared" ref="K1088" si="2916">J1088*C1088</f>
        <v>6750</v>
      </c>
    </row>
    <row r="1089" spans="1:11" ht="15.75">
      <c r="A1089" s="14">
        <v>43013</v>
      </c>
      <c r="B1089" s="11" t="s">
        <v>192</v>
      </c>
      <c r="C1089" s="11">
        <v>1200</v>
      </c>
      <c r="D1089" s="11" t="s">
        <v>12</v>
      </c>
      <c r="E1089" s="21">
        <v>494</v>
      </c>
      <c r="F1089" s="21">
        <v>497</v>
      </c>
      <c r="G1089" s="21">
        <v>0</v>
      </c>
      <c r="H1089" s="2">
        <f t="shared" ref="H1089" si="2917">(IF(D1089="SELL",E1089-F1089,IF(D1089="BUY",F1089-E1089)))*C1089</f>
        <v>3600</v>
      </c>
      <c r="I1089" s="2">
        <v>0</v>
      </c>
      <c r="J1089" s="2">
        <f t="shared" ref="J1089" si="2918">(I1089+H1089)/C1089</f>
        <v>3</v>
      </c>
      <c r="K1089" s="3">
        <f t="shared" ref="K1089" si="2919">J1089*C1089</f>
        <v>3600</v>
      </c>
    </row>
    <row r="1090" spans="1:11" ht="15.75">
      <c r="A1090" s="14">
        <v>43012</v>
      </c>
      <c r="B1090" s="11" t="s">
        <v>187</v>
      </c>
      <c r="C1090" s="11">
        <v>1500</v>
      </c>
      <c r="D1090" s="11" t="s">
        <v>191</v>
      </c>
      <c r="E1090" s="21">
        <v>608</v>
      </c>
      <c r="F1090" s="21">
        <v>605.5</v>
      </c>
      <c r="G1090" s="21">
        <v>0</v>
      </c>
      <c r="H1090" s="2">
        <f t="shared" ref="H1090" si="2920">(IF(D1090="SELL",E1090-F1090,IF(D1090="BUY",F1090-E1090)))*C1090</f>
        <v>3750</v>
      </c>
      <c r="I1090" s="2">
        <v>0</v>
      </c>
      <c r="J1090" s="2">
        <f t="shared" ref="J1090" si="2921">(I1090+H1090)/C1090</f>
        <v>2.5</v>
      </c>
      <c r="K1090" s="3">
        <f t="shared" ref="K1090" si="2922">J1090*C1090</f>
        <v>3750</v>
      </c>
    </row>
    <row r="1091" spans="1:11" ht="15.75">
      <c r="A1091" s="14">
        <v>43011</v>
      </c>
      <c r="B1091" s="11" t="s">
        <v>190</v>
      </c>
      <c r="C1091" s="11">
        <v>2000</v>
      </c>
      <c r="D1091" s="11" t="s">
        <v>12</v>
      </c>
      <c r="E1091" s="21">
        <v>429</v>
      </c>
      <c r="F1091" s="21">
        <v>431</v>
      </c>
      <c r="G1091" s="21">
        <v>434</v>
      </c>
      <c r="H1091" s="2">
        <f t="shared" ref="H1091" si="2923">(IF(D1091="SELL",E1091-F1091,IF(D1091="BUY",F1091-E1091)))*C1091</f>
        <v>4000</v>
      </c>
      <c r="I1091" s="2">
        <f>(IF(D1091="SELL",IF(G1091="",0,F1091-G1091),IF(D1091="BUY",IF(G1091="",0,G1091-F1091))))*C1091</f>
        <v>6000</v>
      </c>
      <c r="J1091" s="2">
        <f t="shared" ref="J1091" si="2924">(I1091+H1091)/C1091</f>
        <v>5</v>
      </c>
      <c r="K1091" s="3">
        <f t="shared" ref="K1091" si="2925">J1091*C1091</f>
        <v>10000</v>
      </c>
    </row>
    <row r="1092" spans="1:11" ht="15.75">
      <c r="A1092" s="14">
        <v>43007</v>
      </c>
      <c r="B1092" s="11" t="s">
        <v>189</v>
      </c>
      <c r="C1092" s="11">
        <v>3000</v>
      </c>
      <c r="D1092" s="11" t="s">
        <v>12</v>
      </c>
      <c r="E1092" s="21">
        <v>215.5</v>
      </c>
      <c r="F1092" s="21">
        <v>213</v>
      </c>
      <c r="G1092" s="21">
        <v>0</v>
      </c>
      <c r="H1092" s="2">
        <f t="shared" ref="H1092" si="2926">(IF(D1092="SELL",E1092-F1092,IF(D1092="BUY",F1092-E1092)))*C1092</f>
        <v>-7500</v>
      </c>
      <c r="I1092" s="2">
        <v>0</v>
      </c>
      <c r="J1092" s="2">
        <f t="shared" ref="J1092" si="2927">(I1092+H1092)/C1092</f>
        <v>-2.5</v>
      </c>
      <c r="K1092" s="3">
        <f t="shared" ref="K1092" si="2928">J1092*C1092</f>
        <v>-7500</v>
      </c>
    </row>
    <row r="1093" spans="1:11" ht="15.75">
      <c r="A1093" s="14">
        <v>43007</v>
      </c>
      <c r="B1093" s="11" t="s">
        <v>137</v>
      </c>
      <c r="C1093" s="11">
        <v>1500</v>
      </c>
      <c r="D1093" s="11" t="s">
        <v>12</v>
      </c>
      <c r="E1093" s="21">
        <v>402</v>
      </c>
      <c r="F1093" s="21">
        <v>405</v>
      </c>
      <c r="G1093" s="21">
        <v>408</v>
      </c>
      <c r="H1093" s="2">
        <f t="shared" ref="H1093" si="2929">(IF(D1093="SELL",E1093-F1093,IF(D1093="BUY",F1093-E1093)))*C1093</f>
        <v>4500</v>
      </c>
      <c r="I1093" s="2">
        <f>(IF(D1093="SELL",IF(G1093="",0,F1093-G1093),IF(D1093="BUY",IF(G1093="",0,G1093-F1093))))*C1093</f>
        <v>4500</v>
      </c>
      <c r="J1093" s="2">
        <f t="shared" ref="J1093" si="2930">(I1093+H1093)/C1093</f>
        <v>6</v>
      </c>
      <c r="K1093" s="3">
        <f t="shared" ref="K1093" si="2931">J1093*C1093</f>
        <v>9000</v>
      </c>
    </row>
    <row r="1094" spans="1:11" ht="15.75">
      <c r="A1094" s="14">
        <v>43006</v>
      </c>
      <c r="B1094" s="11" t="s">
        <v>187</v>
      </c>
      <c r="C1094" s="11">
        <v>1500</v>
      </c>
      <c r="D1094" s="11" t="s">
        <v>13</v>
      </c>
      <c r="E1094" s="21">
        <v>580</v>
      </c>
      <c r="F1094" s="21">
        <v>578</v>
      </c>
      <c r="G1094" s="21">
        <v>575</v>
      </c>
      <c r="H1094" s="2">
        <f t="shared" ref="H1094" si="2932">(IF(D1094="SELL",E1094-F1094,IF(D1094="BUY",F1094-E1094)))*C1094</f>
        <v>3000</v>
      </c>
      <c r="I1094" s="2">
        <f>(IF(D1094="SELL",IF(G1094="",0,F1094-G1094),IF(D1094="BUY",IF(G1094="",0,G1094-F1094))))*C1094</f>
        <v>4500</v>
      </c>
      <c r="J1094" s="2">
        <f t="shared" ref="J1094" si="2933">(I1094+H1094)/C1094</f>
        <v>5</v>
      </c>
      <c r="K1094" s="3">
        <f t="shared" ref="K1094" si="2934">J1094*C1094</f>
        <v>7500</v>
      </c>
    </row>
    <row r="1095" spans="1:11" ht="15.75">
      <c r="A1095" s="14">
        <v>43006</v>
      </c>
      <c r="B1095" s="11" t="s">
        <v>14</v>
      </c>
      <c r="C1095" s="11">
        <v>1800</v>
      </c>
      <c r="D1095" s="11" t="s">
        <v>13</v>
      </c>
      <c r="E1095" s="21">
        <v>456</v>
      </c>
      <c r="F1095" s="21">
        <v>454</v>
      </c>
      <c r="G1095" s="21">
        <v>450</v>
      </c>
      <c r="H1095" s="2">
        <f t="shared" ref="H1095" si="2935">(IF(D1095="SELL",E1095-F1095,IF(D1095="BUY",F1095-E1095)))*C1095</f>
        <v>3600</v>
      </c>
      <c r="I1095" s="2">
        <f>(IF(D1095="SELL",IF(G1095="",0,F1095-G1095),IF(D1095="BUY",IF(G1095="",0,G1095-F1095))))*C1095</f>
        <v>7200</v>
      </c>
      <c r="J1095" s="2">
        <f t="shared" ref="J1095" si="2936">(I1095+H1095)/C1095</f>
        <v>6</v>
      </c>
      <c r="K1095" s="3">
        <f t="shared" ref="K1095" si="2937">J1095*C1095</f>
        <v>10800</v>
      </c>
    </row>
    <row r="1096" spans="1:11" ht="15.75">
      <c r="A1096" s="14">
        <v>43005</v>
      </c>
      <c r="B1096" s="11" t="s">
        <v>188</v>
      </c>
      <c r="C1096" s="11">
        <v>3000</v>
      </c>
      <c r="D1096" s="11" t="s">
        <v>13</v>
      </c>
      <c r="E1096" s="21">
        <v>214</v>
      </c>
      <c r="F1096" s="21">
        <v>212.5</v>
      </c>
      <c r="G1096" s="21">
        <v>0</v>
      </c>
      <c r="H1096" s="2">
        <f t="shared" ref="H1096" si="2938">(IF(D1096="SELL",E1096-F1096,IF(D1096="BUY",F1096-E1096)))*C1096</f>
        <v>4500</v>
      </c>
      <c r="I1096" s="2">
        <v>0</v>
      </c>
      <c r="J1096" s="2">
        <f t="shared" ref="J1096" si="2939">(I1096+H1096)/C1096</f>
        <v>1.5</v>
      </c>
      <c r="K1096" s="3">
        <f t="shared" ref="K1096" si="2940">J1096*C1096</f>
        <v>4500</v>
      </c>
    </row>
    <row r="1097" spans="1:11" ht="15.75">
      <c r="A1097" s="14">
        <v>43004</v>
      </c>
      <c r="B1097" s="11" t="s">
        <v>186</v>
      </c>
      <c r="C1097" s="11">
        <v>2000</v>
      </c>
      <c r="D1097" s="11" t="s">
        <v>12</v>
      </c>
      <c r="E1097" s="21">
        <v>648</v>
      </c>
      <c r="F1097" s="21">
        <v>650</v>
      </c>
      <c r="G1097" s="21">
        <v>653</v>
      </c>
      <c r="H1097" s="2">
        <f t="shared" ref="H1097" si="2941">(IF(D1097="SELL",E1097-F1097,IF(D1097="BUY",F1097-E1097)))*C1097</f>
        <v>4000</v>
      </c>
      <c r="I1097" s="2">
        <f>(IF(D1097="SELL",IF(G1097="",0,F1097-G1097),IF(D1097="BUY",IF(G1097="",0,G1097-F1097))))*C1097</f>
        <v>6000</v>
      </c>
      <c r="J1097" s="2">
        <f t="shared" ref="J1097" si="2942">(I1097+H1097)/C1097</f>
        <v>5</v>
      </c>
      <c r="K1097" s="3">
        <f t="shared" ref="K1097" si="2943">J1097*C1097</f>
        <v>10000</v>
      </c>
    </row>
    <row r="1098" spans="1:11" ht="15.75">
      <c r="A1098" s="14">
        <v>43003</v>
      </c>
      <c r="B1098" s="11" t="s">
        <v>184</v>
      </c>
      <c r="C1098" s="11">
        <v>3000</v>
      </c>
      <c r="D1098" s="11" t="s">
        <v>13</v>
      </c>
      <c r="E1098" s="21">
        <v>336</v>
      </c>
      <c r="F1098" s="21">
        <v>334</v>
      </c>
      <c r="G1098" s="21">
        <v>330</v>
      </c>
      <c r="H1098" s="2">
        <f t="shared" ref="H1098" si="2944">(IF(D1098="SELL",E1098-F1098,IF(D1098="BUY",F1098-E1098)))*C1098</f>
        <v>6000</v>
      </c>
      <c r="I1098" s="2">
        <f>(IF(D1098="SELL",IF(G1098="",0,F1098-G1098),IF(D1098="BUY",IF(G1098="",0,G1098-F1098))))*C1098</f>
        <v>12000</v>
      </c>
      <c r="J1098" s="2">
        <f t="shared" ref="J1098" si="2945">(I1098+H1098)/C1098</f>
        <v>6</v>
      </c>
      <c r="K1098" s="3">
        <f t="shared" ref="K1098" si="2946">J1098*C1098</f>
        <v>18000</v>
      </c>
    </row>
    <row r="1099" spans="1:11" ht="15.75">
      <c r="A1099" s="14">
        <v>43003</v>
      </c>
      <c r="B1099" s="11" t="s">
        <v>185</v>
      </c>
      <c r="C1099" s="11">
        <v>500</v>
      </c>
      <c r="D1099" s="11" t="s">
        <v>13</v>
      </c>
      <c r="E1099" s="21">
        <v>997</v>
      </c>
      <c r="F1099" s="21">
        <v>990</v>
      </c>
      <c r="G1099" s="21">
        <v>980</v>
      </c>
      <c r="H1099" s="2">
        <f t="shared" ref="H1099" si="2947">(IF(D1099="SELL",E1099-F1099,IF(D1099="BUY",F1099-E1099)))*C1099</f>
        <v>3500</v>
      </c>
      <c r="I1099" s="2">
        <f>(IF(D1099="SELL",IF(G1099="",0,F1099-G1099),IF(D1099="BUY",IF(G1099="",0,G1099-F1099))))*C1099</f>
        <v>5000</v>
      </c>
      <c r="J1099" s="2">
        <f t="shared" ref="J1099" si="2948">(I1099+H1099)/C1099</f>
        <v>17</v>
      </c>
      <c r="K1099" s="3">
        <f t="shared" ref="K1099" si="2949">J1099*C1099</f>
        <v>8500</v>
      </c>
    </row>
    <row r="1100" spans="1:11" ht="15.75">
      <c r="A1100" s="14">
        <v>43000</v>
      </c>
      <c r="B1100" s="11" t="s">
        <v>178</v>
      </c>
      <c r="C1100" s="11">
        <v>600</v>
      </c>
      <c r="D1100" s="11" t="s">
        <v>12</v>
      </c>
      <c r="E1100" s="21">
        <v>1793</v>
      </c>
      <c r="F1100" s="21">
        <v>1780</v>
      </c>
      <c r="G1100" s="21">
        <v>0</v>
      </c>
      <c r="H1100" s="2">
        <f t="shared" ref="H1100" si="2950">(IF(D1100="SELL",E1100-F1100,IF(D1100="BUY",F1100-E1100)))*C1100</f>
        <v>-7800</v>
      </c>
      <c r="I1100" s="2">
        <v>0</v>
      </c>
      <c r="J1100" s="2">
        <f t="shared" ref="J1100" si="2951">(I1100+H1100)/C1100</f>
        <v>-13</v>
      </c>
      <c r="K1100" s="3">
        <f t="shared" ref="K1100" si="2952">J1100*C1100</f>
        <v>-7800</v>
      </c>
    </row>
    <row r="1101" spans="1:11" ht="15.75">
      <c r="A1101" s="14">
        <v>43000</v>
      </c>
      <c r="B1101" s="11" t="s">
        <v>130</v>
      </c>
      <c r="C1101" s="11">
        <v>600</v>
      </c>
      <c r="D1101" s="11" t="s">
        <v>13</v>
      </c>
      <c r="E1101" s="21">
        <v>1089.5</v>
      </c>
      <c r="F1101" s="21">
        <v>1084.5</v>
      </c>
      <c r="G1101" s="21">
        <v>0</v>
      </c>
      <c r="H1101" s="2">
        <f t="shared" ref="H1101" si="2953">(IF(D1101="SELL",E1101-F1101,IF(D1101="BUY",F1101-E1101)))*C1101</f>
        <v>3000</v>
      </c>
      <c r="I1101" s="2">
        <v>0</v>
      </c>
      <c r="J1101" s="2">
        <f t="shared" ref="J1101" si="2954">(I1101+H1101)/C1101</f>
        <v>5</v>
      </c>
      <c r="K1101" s="3">
        <f t="shared" ref="K1101" si="2955">J1101*C1101</f>
        <v>3000</v>
      </c>
    </row>
    <row r="1102" spans="1:11" ht="15.75">
      <c r="A1102" s="14">
        <v>43000</v>
      </c>
      <c r="B1102" s="11" t="s">
        <v>183</v>
      </c>
      <c r="C1102" s="11">
        <v>550</v>
      </c>
      <c r="D1102" s="11" t="s">
        <v>13</v>
      </c>
      <c r="E1102" s="21">
        <v>1471</v>
      </c>
      <c r="F1102" s="21">
        <v>1463</v>
      </c>
      <c r="G1102" s="21">
        <v>1450</v>
      </c>
      <c r="H1102" s="2">
        <f t="shared" ref="H1102:H1103" si="2956">(IF(D1102="SELL",E1102-F1102,IF(D1102="BUY",F1102-E1102)))*C1102</f>
        <v>4400</v>
      </c>
      <c r="I1102" s="2">
        <f>(IF(D1102="SELL",IF(G1102="",0,F1102-G1102),IF(D1102="BUY",IF(G1102="",0,G1102-F1102))))*C1102</f>
        <v>7150</v>
      </c>
      <c r="J1102" s="2">
        <f t="shared" ref="J1102" si="2957">(I1102+H1102)/C1102</f>
        <v>21</v>
      </c>
      <c r="K1102" s="3">
        <f t="shared" ref="K1102" si="2958">J1102*C1102</f>
        <v>11550</v>
      </c>
    </row>
    <row r="1103" spans="1:11" ht="15.75">
      <c r="A1103" s="14">
        <v>42999</v>
      </c>
      <c r="B1103" s="11" t="s">
        <v>181</v>
      </c>
      <c r="C1103" s="11">
        <v>9000</v>
      </c>
      <c r="D1103" s="11" t="s">
        <v>12</v>
      </c>
      <c r="E1103" s="21">
        <v>104.1</v>
      </c>
      <c r="F1103" s="21">
        <v>104.6</v>
      </c>
      <c r="G1103" s="21">
        <v>105.45</v>
      </c>
      <c r="H1103" s="2">
        <f t="shared" si="2956"/>
        <v>4500</v>
      </c>
      <c r="I1103" s="2">
        <f>(IF(D1103="SELL",IF(G1103="",0,F1103-G1103),IF(D1103="BUY",IF(G1103="",0,G1103-F1103))))*C1103</f>
        <v>7650.0000000000764</v>
      </c>
      <c r="J1103" s="2">
        <f t="shared" ref="J1103" si="2959">(I1103+H1103)/C1103</f>
        <v>1.3500000000000085</v>
      </c>
      <c r="K1103" s="3">
        <f t="shared" ref="K1103" si="2960">J1103*C1103</f>
        <v>12150.000000000076</v>
      </c>
    </row>
    <row r="1104" spans="1:11" ht="15.75">
      <c r="A1104" s="14">
        <v>42999</v>
      </c>
      <c r="B1104" s="11" t="s">
        <v>182</v>
      </c>
      <c r="C1104" s="11">
        <v>1300</v>
      </c>
      <c r="D1104" s="11" t="s">
        <v>13</v>
      </c>
      <c r="E1104" s="21">
        <v>493</v>
      </c>
      <c r="F1104" s="21">
        <v>491</v>
      </c>
      <c r="G1104" s="21">
        <v>489</v>
      </c>
      <c r="H1104" s="2">
        <f t="shared" ref="H1104" si="2961">(IF(D1104="SELL",E1104-F1104,IF(D1104="BUY",F1104-E1104)))*C1104</f>
        <v>2600</v>
      </c>
      <c r="I1104" s="2">
        <f>(IF(D1104="SELL",IF(G1104="",0,F1104-G1104),IF(D1104="BUY",IF(G1104="",0,G1104-F1104))))*C1104</f>
        <v>2600</v>
      </c>
      <c r="J1104" s="2">
        <f t="shared" ref="J1104" si="2962">(I1104+H1104)/C1104</f>
        <v>4</v>
      </c>
      <c r="K1104" s="3">
        <f t="shared" ref="K1104" si="2963">J1104*C1104</f>
        <v>5200</v>
      </c>
    </row>
    <row r="1105" spans="1:11" ht="15.75">
      <c r="A1105" s="14">
        <v>42998</v>
      </c>
      <c r="B1105" s="11" t="s">
        <v>179</v>
      </c>
      <c r="C1105" s="11">
        <v>3750</v>
      </c>
      <c r="D1105" s="11" t="s">
        <v>12</v>
      </c>
      <c r="E1105" s="21">
        <v>345.5</v>
      </c>
      <c r="F1105" s="21">
        <v>346.5</v>
      </c>
      <c r="G1105" s="21">
        <v>348</v>
      </c>
      <c r="H1105" s="2">
        <f t="shared" ref="H1105" si="2964">(IF(D1105="SELL",E1105-F1105,IF(D1105="BUY",F1105-E1105)))*C1105</f>
        <v>3750</v>
      </c>
      <c r="I1105" s="2">
        <f>(IF(D1105="SELL",IF(G1105="",0,F1105-G1105),IF(D1105="BUY",IF(G1105="",0,G1105-F1105))))*C1105</f>
        <v>5625</v>
      </c>
      <c r="J1105" s="2">
        <f t="shared" ref="J1105" si="2965">(I1105+H1105)/C1105</f>
        <v>2.5</v>
      </c>
      <c r="K1105" s="3">
        <f t="shared" ref="K1105" si="2966">J1105*C1105</f>
        <v>9375</v>
      </c>
    </row>
    <row r="1106" spans="1:11" ht="15.75">
      <c r="A1106" s="14">
        <v>42998</v>
      </c>
      <c r="B1106" s="11" t="s">
        <v>180</v>
      </c>
      <c r="C1106" s="11">
        <v>4500</v>
      </c>
      <c r="D1106" s="11" t="s">
        <v>12</v>
      </c>
      <c r="E1106" s="21">
        <v>153</v>
      </c>
      <c r="F1106" s="21">
        <v>154</v>
      </c>
      <c r="G1106" s="21">
        <v>0</v>
      </c>
      <c r="H1106" s="2">
        <f t="shared" ref="H1106" si="2967">(IF(D1106="SELL",E1106-F1106,IF(D1106="BUY",F1106-E1106)))*C1106</f>
        <v>4500</v>
      </c>
      <c r="I1106" s="2">
        <v>0</v>
      </c>
      <c r="J1106" s="2">
        <f t="shared" ref="J1106" si="2968">(I1106+H1106)/C1106</f>
        <v>1</v>
      </c>
      <c r="K1106" s="3">
        <f t="shared" ref="K1106" si="2969">J1106*C1106</f>
        <v>4500</v>
      </c>
    </row>
    <row r="1107" spans="1:11" ht="15.75">
      <c r="A1107" s="14">
        <v>42997</v>
      </c>
      <c r="B1107" s="11" t="s">
        <v>179</v>
      </c>
      <c r="C1107" s="11">
        <v>3750</v>
      </c>
      <c r="D1107" s="11" t="s">
        <v>12</v>
      </c>
      <c r="E1107" s="21">
        <v>337.5</v>
      </c>
      <c r="F1107" s="21">
        <v>338.5</v>
      </c>
      <c r="G1107" s="21">
        <v>340</v>
      </c>
      <c r="H1107" s="2">
        <f t="shared" ref="H1107" si="2970">(IF(D1107="SELL",E1107-F1107,IF(D1107="BUY",F1107-E1107)))*C1107</f>
        <v>3750</v>
      </c>
      <c r="I1107" s="2">
        <f>(IF(D1107="SELL",IF(G1107="",0,F1107-G1107),IF(D1107="BUY",IF(G1107="",0,G1107-F1107))))*C1107</f>
        <v>5625</v>
      </c>
      <c r="J1107" s="2">
        <f t="shared" ref="J1107" si="2971">(I1107+H1107)/C1107</f>
        <v>2.5</v>
      </c>
      <c r="K1107" s="3">
        <f t="shared" ref="K1107" si="2972">J1107*C1107</f>
        <v>9375</v>
      </c>
    </row>
    <row r="1108" spans="1:11" ht="15.75">
      <c r="A1108" s="14">
        <v>42997</v>
      </c>
      <c r="B1108" s="11" t="s">
        <v>178</v>
      </c>
      <c r="C1108" s="11">
        <v>600</v>
      </c>
      <c r="D1108" s="11" t="s">
        <v>12</v>
      </c>
      <c r="E1108" s="21">
        <v>1915</v>
      </c>
      <c r="F1108" s="21">
        <v>1925</v>
      </c>
      <c r="G1108" s="21">
        <v>1940</v>
      </c>
      <c r="H1108" s="2">
        <f t="shared" ref="H1108" si="2973">(IF(D1108="SELL",E1108-F1108,IF(D1108="BUY",F1108-E1108)))*C1108</f>
        <v>6000</v>
      </c>
      <c r="I1108" s="2">
        <f>(IF(D1108="SELL",IF(G1108="",0,F1108-G1108),IF(D1108="BUY",IF(G1108="",0,G1108-F1108))))*C1108</f>
        <v>9000</v>
      </c>
      <c r="J1108" s="2">
        <f t="shared" ref="J1108" si="2974">(I1108+H1108)/C1108</f>
        <v>25</v>
      </c>
      <c r="K1108" s="3">
        <f t="shared" ref="K1108" si="2975">J1108*C1108</f>
        <v>15000</v>
      </c>
    </row>
    <row r="1109" spans="1:11" ht="15.75">
      <c r="A1109" s="14">
        <v>42996</v>
      </c>
      <c r="B1109" s="11" t="s">
        <v>150</v>
      </c>
      <c r="C1109" s="11">
        <v>4500</v>
      </c>
      <c r="D1109" s="11" t="s">
        <v>12</v>
      </c>
      <c r="E1109" s="21">
        <v>192.5</v>
      </c>
      <c r="F1109" s="21">
        <v>193.5</v>
      </c>
      <c r="G1109" s="11"/>
      <c r="H1109" s="2">
        <f t="shared" ref="H1109" si="2976">(IF(D1109="SELL",E1109-F1109,IF(D1109="BUY",F1109-E1109)))*C1109</f>
        <v>4500</v>
      </c>
      <c r="I1109" s="2">
        <v>0</v>
      </c>
      <c r="J1109" s="2">
        <f t="shared" ref="J1109" si="2977">(I1109+H1109)/C1109</f>
        <v>1</v>
      </c>
      <c r="K1109" s="3">
        <f t="shared" ref="K1109" si="2978">J1109*C1109</f>
        <v>4500</v>
      </c>
    </row>
    <row r="1110" spans="1:11" ht="15.75">
      <c r="A1110" s="14">
        <v>42996</v>
      </c>
      <c r="B1110" s="11" t="s">
        <v>170</v>
      </c>
      <c r="C1110" s="11">
        <v>2600</v>
      </c>
      <c r="D1110" s="11" t="s">
        <v>12</v>
      </c>
      <c r="E1110" s="21">
        <v>331</v>
      </c>
      <c r="F1110" s="21">
        <v>332.5</v>
      </c>
      <c r="G1110" s="11">
        <v>334</v>
      </c>
      <c r="H1110" s="2">
        <f t="shared" ref="H1110" si="2979">(IF(D1110="SELL",E1110-F1110,IF(D1110="BUY",F1110-E1110)))*C1110</f>
        <v>3900</v>
      </c>
      <c r="I1110" s="2">
        <f>(IF(D1110="SELL",IF(G1110="",0,F1110-G1110),IF(D1110="BUY",IF(G1110="",0,G1110-F1110))))*C1110</f>
        <v>3900</v>
      </c>
      <c r="J1110" s="2">
        <f t="shared" ref="J1110" si="2980">(I1110+H1110)/C1110</f>
        <v>3</v>
      </c>
      <c r="K1110" s="3">
        <f t="shared" ref="K1110" si="2981">J1110*C1110</f>
        <v>7800</v>
      </c>
    </row>
    <row r="1111" spans="1:11" ht="15.75">
      <c r="A1111" s="14">
        <v>42996</v>
      </c>
      <c r="B1111" s="11" t="s">
        <v>177</v>
      </c>
      <c r="C1111" s="11">
        <v>800</v>
      </c>
      <c r="D1111" s="11" t="s">
        <v>12</v>
      </c>
      <c r="E1111" s="21">
        <v>1285</v>
      </c>
      <c r="F1111" s="21">
        <v>1290</v>
      </c>
      <c r="G1111" s="11">
        <v>1300</v>
      </c>
      <c r="H1111" s="2">
        <f t="shared" ref="H1111" si="2982">(IF(D1111="SELL",E1111-F1111,IF(D1111="BUY",F1111-E1111)))*C1111</f>
        <v>4000</v>
      </c>
      <c r="I1111" s="2">
        <f>(IF(D1111="SELL",IF(G1111="",0,F1111-G1111),IF(D1111="BUY",IF(G1111="",0,G1111-F1111))))*C1111</f>
        <v>8000</v>
      </c>
      <c r="J1111" s="2">
        <f t="shared" ref="J1111" si="2983">(I1111+H1111)/C1111</f>
        <v>15</v>
      </c>
      <c r="K1111" s="3">
        <f t="shared" ref="K1111" si="2984">J1111*C1111</f>
        <v>12000</v>
      </c>
    </row>
    <row r="1112" spans="1:11" ht="15.75">
      <c r="A1112" s="14">
        <v>42993</v>
      </c>
      <c r="B1112" s="11" t="s">
        <v>176</v>
      </c>
      <c r="C1112" s="11">
        <v>3000</v>
      </c>
      <c r="D1112" s="11" t="s">
        <v>12</v>
      </c>
      <c r="E1112" s="21">
        <v>232</v>
      </c>
      <c r="F1112" s="21">
        <v>233.5</v>
      </c>
      <c r="G1112" s="11">
        <v>235</v>
      </c>
      <c r="H1112" s="2">
        <f t="shared" ref="H1112" si="2985">(IF(D1112="SELL",E1112-F1112,IF(D1112="BUY",F1112-E1112)))*C1112</f>
        <v>4500</v>
      </c>
      <c r="I1112" s="2">
        <f>(IF(D1112="SELL",IF(G1112="",0,F1112-G1112),IF(D1112="BUY",IF(G1112="",0,G1112-F1112))))*C1112</f>
        <v>4500</v>
      </c>
      <c r="J1112" s="2">
        <f t="shared" ref="J1112" si="2986">(I1112+H1112)/C1112</f>
        <v>3</v>
      </c>
      <c r="K1112" s="3">
        <f t="shared" ref="K1112" si="2987">J1112*C1112</f>
        <v>9000</v>
      </c>
    </row>
    <row r="1113" spans="1:11" ht="15.75">
      <c r="A1113" s="14">
        <v>42993</v>
      </c>
      <c r="B1113" s="11" t="s">
        <v>112</v>
      </c>
      <c r="C1113" s="11">
        <v>200</v>
      </c>
      <c r="D1113" s="11" t="s">
        <v>12</v>
      </c>
      <c r="E1113" s="21">
        <v>4380</v>
      </c>
      <c r="F1113" s="21">
        <v>4399.7</v>
      </c>
      <c r="G1113" s="11">
        <v>0</v>
      </c>
      <c r="H1113" s="2">
        <f t="shared" ref="H1113" si="2988">(IF(D1113="SELL",E1113-F1113,IF(D1113="BUY",F1113-E1113)))*C1113</f>
        <v>3939.9999999999636</v>
      </c>
      <c r="I1113" s="2">
        <v>0</v>
      </c>
      <c r="J1113" s="2">
        <f t="shared" ref="J1113" si="2989">(I1113+H1113)/C1113</f>
        <v>19.699999999999818</v>
      </c>
      <c r="K1113" s="3">
        <f t="shared" ref="K1113" si="2990">J1113*C1113</f>
        <v>3939.9999999999636</v>
      </c>
    </row>
    <row r="1114" spans="1:11" ht="15.75">
      <c r="A1114" s="14">
        <v>42993</v>
      </c>
      <c r="B1114" s="11" t="s">
        <v>175</v>
      </c>
      <c r="C1114" s="11">
        <v>3500</v>
      </c>
      <c r="D1114" s="11" t="s">
        <v>13</v>
      </c>
      <c r="E1114" s="21">
        <v>245</v>
      </c>
      <c r="F1114" s="21">
        <v>244</v>
      </c>
      <c r="G1114" s="11">
        <v>243</v>
      </c>
      <c r="H1114" s="2">
        <f t="shared" ref="H1114" si="2991">(IF(D1114="SELL",E1114-F1114,IF(D1114="BUY",F1114-E1114)))*C1114</f>
        <v>3500</v>
      </c>
      <c r="I1114" s="2">
        <f>(IF(D1114="SELL",IF(G1114="",0,F1114-G1114),IF(D1114="BUY",IF(G1114="",0,G1114-F1114))))*C1114</f>
        <v>3500</v>
      </c>
      <c r="J1114" s="2">
        <f t="shared" ref="J1114" si="2992">(I1114+H1114)/C1114</f>
        <v>2</v>
      </c>
      <c r="K1114" s="3">
        <f t="shared" ref="K1114" si="2993">J1114*C1114</f>
        <v>7000</v>
      </c>
    </row>
    <row r="1115" spans="1:11" ht="15.75">
      <c r="A1115" s="14">
        <v>42992</v>
      </c>
      <c r="B1115" s="11" t="s">
        <v>173</v>
      </c>
      <c r="C1115" s="11">
        <v>300</v>
      </c>
      <c r="D1115" s="11" t="s">
        <v>12</v>
      </c>
      <c r="E1115" s="21">
        <v>2810</v>
      </c>
      <c r="F1115" s="21">
        <v>2830</v>
      </c>
      <c r="G1115" s="11">
        <v>2860</v>
      </c>
      <c r="H1115" s="2">
        <f t="shared" ref="H1115" si="2994">(IF(D1115="SELL",E1115-F1115,IF(D1115="BUY",F1115-E1115)))*C1115</f>
        <v>6000</v>
      </c>
      <c r="I1115" s="2">
        <f>(IF(D1115="SELL",IF(G1115="",0,F1115-G1115),IF(D1115="BUY",IF(G1115="",0,G1115-F1115))))*C1115</f>
        <v>9000</v>
      </c>
      <c r="J1115" s="2">
        <f t="shared" ref="J1115" si="2995">(I1115+H1115)/C1115</f>
        <v>50</v>
      </c>
      <c r="K1115" s="3">
        <f t="shared" ref="K1115" si="2996">J1115*C1115</f>
        <v>15000</v>
      </c>
    </row>
    <row r="1116" spans="1:11" ht="15.75">
      <c r="A1116" s="14">
        <v>42992</v>
      </c>
      <c r="B1116" s="11" t="s">
        <v>164</v>
      </c>
      <c r="C1116" s="11">
        <v>3500</v>
      </c>
      <c r="D1116" s="11" t="s">
        <v>12</v>
      </c>
      <c r="E1116" s="21">
        <v>195</v>
      </c>
      <c r="F1116" s="21">
        <v>196.5</v>
      </c>
      <c r="G1116" s="11">
        <v>0</v>
      </c>
      <c r="H1116" s="2">
        <f t="shared" ref="H1116" si="2997">(IF(D1116="SELL",E1116-F1116,IF(D1116="BUY",F1116-E1116)))*C1116</f>
        <v>5250</v>
      </c>
      <c r="I1116" s="2">
        <v>0</v>
      </c>
      <c r="J1116" s="2">
        <f t="shared" ref="J1116" si="2998">(I1116+H1116)/C1116</f>
        <v>1.5</v>
      </c>
      <c r="K1116" s="3">
        <f t="shared" ref="K1116" si="2999">J1116*C1116</f>
        <v>5250</v>
      </c>
    </row>
    <row r="1117" spans="1:11" ht="15.75">
      <c r="A1117" s="14">
        <v>42992</v>
      </c>
      <c r="B1117" s="11" t="s">
        <v>174</v>
      </c>
      <c r="C1117" s="11">
        <v>1800</v>
      </c>
      <c r="D1117" s="11" t="s">
        <v>12</v>
      </c>
      <c r="E1117" s="21">
        <v>501</v>
      </c>
      <c r="F1117" s="21">
        <v>504.85</v>
      </c>
      <c r="G1117" s="11">
        <v>0</v>
      </c>
      <c r="H1117" s="2">
        <f t="shared" ref="H1117" si="3000">(IF(D1117="SELL",E1117-F1117,IF(D1117="BUY",F1117-E1117)))*C1117</f>
        <v>6930.0000000000409</v>
      </c>
      <c r="I1117" s="2">
        <v>0</v>
      </c>
      <c r="J1117" s="2">
        <f t="shared" ref="J1117" si="3001">(I1117+H1117)/C1117</f>
        <v>3.8500000000000227</v>
      </c>
      <c r="K1117" s="3">
        <f t="shared" ref="K1117" si="3002">J1117*C1117</f>
        <v>6930.0000000000409</v>
      </c>
    </row>
    <row r="1118" spans="1:11" ht="15.75">
      <c r="A1118" s="14">
        <v>42991</v>
      </c>
      <c r="B1118" s="11" t="s">
        <v>171</v>
      </c>
      <c r="C1118" s="11">
        <v>625</v>
      </c>
      <c r="D1118" s="11" t="s">
        <v>13</v>
      </c>
      <c r="E1118" s="21">
        <v>1386</v>
      </c>
      <c r="F1118" s="21">
        <v>1380</v>
      </c>
      <c r="G1118" s="11">
        <v>1370</v>
      </c>
      <c r="H1118" s="2">
        <f t="shared" ref="H1118" si="3003">(IF(D1118="SELL",E1118-F1118,IF(D1118="BUY",F1118-E1118)))*C1118</f>
        <v>3750</v>
      </c>
      <c r="I1118" s="2">
        <f>(IF(D1118="SELL",IF(G1118="",0,F1118-G1118),IF(D1118="BUY",IF(G1118="",0,G1118-F1118))))*C1118</f>
        <v>6250</v>
      </c>
      <c r="J1118" s="2">
        <f t="shared" ref="J1118" si="3004">(I1118+H1118)/C1118</f>
        <v>16</v>
      </c>
      <c r="K1118" s="3">
        <f t="shared" ref="K1118" si="3005">J1118*C1118</f>
        <v>10000</v>
      </c>
    </row>
    <row r="1119" spans="1:11" ht="15.75">
      <c r="A1119" s="14">
        <v>42991</v>
      </c>
      <c r="B1119" s="11" t="s">
        <v>172</v>
      </c>
      <c r="C1119" s="11">
        <v>1500</v>
      </c>
      <c r="D1119" s="11" t="s">
        <v>12</v>
      </c>
      <c r="E1119" s="21">
        <v>589</v>
      </c>
      <c r="F1119" s="21">
        <v>592</v>
      </c>
      <c r="G1119" s="11">
        <v>0</v>
      </c>
      <c r="H1119" s="2">
        <f t="shared" ref="H1119" si="3006">(IF(D1119="SELL",E1119-F1119,IF(D1119="BUY",F1119-E1119)))*C1119</f>
        <v>4500</v>
      </c>
      <c r="I1119" s="2">
        <v>0</v>
      </c>
      <c r="J1119" s="2">
        <f t="shared" ref="J1119" si="3007">(I1119+H1119)/C1119</f>
        <v>3</v>
      </c>
      <c r="K1119" s="3">
        <f t="shared" ref="K1119" si="3008">J1119*C1119</f>
        <v>4500</v>
      </c>
    </row>
    <row r="1120" spans="1:11" ht="15.75">
      <c r="A1120" s="14">
        <v>42990</v>
      </c>
      <c r="B1120" s="11" t="s">
        <v>115</v>
      </c>
      <c r="C1120" s="11">
        <v>4500</v>
      </c>
      <c r="D1120" s="11" t="s">
        <v>13</v>
      </c>
      <c r="E1120" s="21">
        <v>146</v>
      </c>
      <c r="F1120" s="21">
        <v>147</v>
      </c>
      <c r="G1120" s="11">
        <v>0</v>
      </c>
      <c r="H1120" s="2">
        <f t="shared" ref="H1120" si="3009">(IF(D1120="SELL",E1120-F1120,IF(D1120="BUY",F1120-E1120)))*C1120</f>
        <v>-4500</v>
      </c>
      <c r="I1120" s="2">
        <v>0</v>
      </c>
      <c r="J1120" s="2">
        <f t="shared" ref="J1120" si="3010">(I1120+H1120)/C1120</f>
        <v>-1</v>
      </c>
      <c r="K1120" s="3">
        <f t="shared" ref="K1120" si="3011">J1120*C1120</f>
        <v>-4500</v>
      </c>
    </row>
    <row r="1121" spans="1:11" ht="15.75">
      <c r="A1121" s="14">
        <v>42990</v>
      </c>
      <c r="B1121" s="11" t="s">
        <v>170</v>
      </c>
      <c r="C1121" s="11">
        <v>2600</v>
      </c>
      <c r="D1121" s="11" t="s">
        <v>12</v>
      </c>
      <c r="E1121" s="21">
        <v>328.5</v>
      </c>
      <c r="F1121" s="21">
        <v>330</v>
      </c>
      <c r="G1121" s="11">
        <v>331.55</v>
      </c>
      <c r="H1121" s="2">
        <f t="shared" ref="H1121" si="3012">(IF(D1121="SELL",E1121-F1121,IF(D1121="BUY",F1121-E1121)))*C1121</f>
        <v>3900</v>
      </c>
      <c r="I1121" s="2">
        <f>(IF(D1121="SELL",IF(G1121="",0,F1121-G1121),IF(D1121="BUY",IF(G1121="",0,G1121-F1121))))*C1121</f>
        <v>4030.0000000000296</v>
      </c>
      <c r="J1121" s="2">
        <f t="shared" ref="J1121" si="3013">(I1121+H1121)/C1121</f>
        <v>3.0500000000000114</v>
      </c>
      <c r="K1121" s="3">
        <f t="shared" ref="K1121" si="3014">J1121*C1121</f>
        <v>7930.0000000000291</v>
      </c>
    </row>
    <row r="1122" spans="1:11" ht="15.75">
      <c r="A1122" s="14">
        <v>42990</v>
      </c>
      <c r="B1122" s="11" t="s">
        <v>169</v>
      </c>
      <c r="C1122" s="11">
        <v>11000</v>
      </c>
      <c r="D1122" s="11" t="s">
        <v>12</v>
      </c>
      <c r="E1122" s="21">
        <v>114.45</v>
      </c>
      <c r="F1122" s="21">
        <v>114.95</v>
      </c>
      <c r="G1122" s="11">
        <v>0</v>
      </c>
      <c r="H1122" s="2">
        <f t="shared" ref="H1122" si="3015">(IF(D1122="SELL",E1122-F1122,IF(D1122="BUY",F1122-E1122)))*C1122</f>
        <v>5500</v>
      </c>
      <c r="I1122" s="2">
        <v>0</v>
      </c>
      <c r="J1122" s="2">
        <f t="shared" ref="J1122" si="3016">(I1122+H1122)/C1122</f>
        <v>0.5</v>
      </c>
      <c r="K1122" s="3">
        <f t="shared" ref="K1122" si="3017">J1122*C1122</f>
        <v>5500</v>
      </c>
    </row>
    <row r="1123" spans="1:11" ht="15.75">
      <c r="A1123" s="14">
        <v>42989</v>
      </c>
      <c r="B1123" s="11" t="s">
        <v>120</v>
      </c>
      <c r="C1123" s="11">
        <v>3200</v>
      </c>
      <c r="D1123" s="11" t="s">
        <v>12</v>
      </c>
      <c r="E1123" s="21">
        <v>308</v>
      </c>
      <c r="F1123" s="21">
        <v>310</v>
      </c>
      <c r="G1123" s="11">
        <v>0</v>
      </c>
      <c r="H1123" s="2">
        <f t="shared" ref="H1123" si="3018">(IF(D1123="SELL",E1123-F1123,IF(D1123="BUY",F1123-E1123)))*C1123</f>
        <v>6400</v>
      </c>
      <c r="I1123" s="2">
        <v>0</v>
      </c>
      <c r="J1123" s="2">
        <f t="shared" ref="J1123" si="3019">(I1123+H1123)/C1123</f>
        <v>2</v>
      </c>
      <c r="K1123" s="3">
        <f t="shared" ref="K1123" si="3020">J1123*C1123</f>
        <v>6400</v>
      </c>
    </row>
    <row r="1124" spans="1:11" ht="15.75">
      <c r="A1124" s="14">
        <v>42986</v>
      </c>
      <c r="B1124" s="11" t="s">
        <v>168</v>
      </c>
      <c r="C1124" s="11">
        <v>2000</v>
      </c>
      <c r="D1124" s="11" t="s">
        <v>13</v>
      </c>
      <c r="E1124" s="21">
        <v>278.5</v>
      </c>
      <c r="F1124" s="21">
        <v>277</v>
      </c>
      <c r="G1124" s="11">
        <v>274</v>
      </c>
      <c r="H1124" s="2">
        <f t="shared" ref="H1124" si="3021">(IF(D1124="SELL",E1124-F1124,IF(D1124="BUY",F1124-E1124)))*C1124</f>
        <v>3000</v>
      </c>
      <c r="I1124" s="2">
        <f>(IF(D1124="SELL",IF(G1124="",0,F1124-G1124),IF(D1124="BUY",IF(G1124="",0,G1124-F1124))))*C1124</f>
        <v>6000</v>
      </c>
      <c r="J1124" s="2">
        <f t="shared" ref="J1124" si="3022">(I1124+H1124)/C1124</f>
        <v>4.5</v>
      </c>
      <c r="K1124" s="3">
        <f t="shared" ref="K1124" si="3023">J1124*C1124</f>
        <v>9000</v>
      </c>
    </row>
    <row r="1125" spans="1:11" ht="15.75">
      <c r="A1125" s="14">
        <v>42986</v>
      </c>
      <c r="B1125" s="11" t="s">
        <v>167</v>
      </c>
      <c r="C1125" s="11">
        <v>4000</v>
      </c>
      <c r="D1125" s="11" t="s">
        <v>13</v>
      </c>
      <c r="E1125" s="21">
        <v>114.8</v>
      </c>
      <c r="F1125" s="21">
        <v>113.8</v>
      </c>
      <c r="G1125" s="11">
        <v>112.35</v>
      </c>
      <c r="H1125" s="2">
        <f t="shared" ref="H1125" si="3024">(IF(D1125="SELL",E1125-F1125,IF(D1125="BUY",F1125-E1125)))*C1125</f>
        <v>4000</v>
      </c>
      <c r="I1125" s="2">
        <f>(IF(D1125="SELL",IF(G1125="",0,F1125-G1125),IF(D1125="BUY",IF(G1125="",0,G1125-F1125))))*C1125</f>
        <v>5800.0000000000109</v>
      </c>
      <c r="J1125" s="2">
        <f t="shared" ref="J1125" si="3025">(I1125+H1125)/C1125</f>
        <v>2.4500000000000028</v>
      </c>
      <c r="K1125" s="3">
        <f t="shared" ref="K1125" si="3026">J1125*C1125</f>
        <v>9800.0000000000109</v>
      </c>
    </row>
    <row r="1126" spans="1:11" ht="15.75">
      <c r="A1126" s="14">
        <v>42986</v>
      </c>
      <c r="B1126" s="11" t="s">
        <v>112</v>
      </c>
      <c r="C1126" s="11">
        <v>200</v>
      </c>
      <c r="D1126" s="11" t="s">
        <v>12</v>
      </c>
      <c r="E1126" s="21">
        <v>4345</v>
      </c>
      <c r="F1126" s="21">
        <v>4365</v>
      </c>
      <c r="G1126" s="11">
        <v>0</v>
      </c>
      <c r="H1126" s="2">
        <f t="shared" ref="H1126" si="3027">(IF(D1126="SELL",E1126-F1126,IF(D1126="BUY",F1126-E1126)))*C1126</f>
        <v>4000</v>
      </c>
      <c r="I1126" s="2">
        <v>0</v>
      </c>
      <c r="J1126" s="2">
        <f t="shared" ref="J1126" si="3028">(I1126+H1126)/C1126</f>
        <v>20</v>
      </c>
      <c r="K1126" s="3">
        <f t="shared" ref="K1126" si="3029">J1126*C1126</f>
        <v>4000</v>
      </c>
    </row>
    <row r="1127" spans="1:11" ht="15.75">
      <c r="A1127" s="14">
        <v>42986</v>
      </c>
      <c r="B1127" s="11" t="s">
        <v>123</v>
      </c>
      <c r="C1127" s="11">
        <v>1500</v>
      </c>
      <c r="D1127" s="11" t="s">
        <v>12</v>
      </c>
      <c r="E1127" s="21">
        <v>642</v>
      </c>
      <c r="F1127" s="21">
        <v>645</v>
      </c>
      <c r="G1127" s="11">
        <v>0</v>
      </c>
      <c r="H1127" s="2">
        <f t="shared" ref="H1127" si="3030">(IF(D1127="SELL",E1127-F1127,IF(D1127="BUY",F1127-E1127)))*C1127</f>
        <v>4500</v>
      </c>
      <c r="I1127" s="2">
        <v>0</v>
      </c>
      <c r="J1127" s="2">
        <f t="shared" ref="J1127" si="3031">(I1127+H1127)/C1127</f>
        <v>3</v>
      </c>
      <c r="K1127" s="3">
        <f t="shared" ref="K1127" si="3032">J1127*C1127</f>
        <v>4500</v>
      </c>
    </row>
    <row r="1128" spans="1:11" ht="15.75">
      <c r="A1128" s="14">
        <v>42985</v>
      </c>
      <c r="B1128" s="11" t="s">
        <v>165</v>
      </c>
      <c r="C1128" s="11">
        <v>3500</v>
      </c>
      <c r="D1128" s="11" t="s">
        <v>12</v>
      </c>
      <c r="E1128" s="21">
        <v>248.3</v>
      </c>
      <c r="F1128" s="21">
        <v>249.3</v>
      </c>
      <c r="G1128" s="11">
        <v>251</v>
      </c>
      <c r="H1128" s="2">
        <f t="shared" ref="H1128" si="3033">(IF(D1128="SELL",E1128-F1128,IF(D1128="BUY",F1128-E1128)))*C1128</f>
        <v>3500</v>
      </c>
      <c r="I1128" s="2">
        <f>(IF(D1128="SELL",IF(G1128="",0,F1128-G1128),IF(D1128="BUY",IF(G1128="",0,G1128-F1128))))*C1128</f>
        <v>5949.99999999996</v>
      </c>
      <c r="J1128" s="2">
        <f t="shared" ref="J1128" si="3034">(I1128+H1128)/C1128</f>
        <v>2.6999999999999886</v>
      </c>
      <c r="K1128" s="3">
        <f t="shared" ref="K1128" si="3035">J1128*C1128</f>
        <v>9449.99999999996</v>
      </c>
    </row>
    <row r="1129" spans="1:11" ht="15.75">
      <c r="A1129" s="14">
        <v>42985</v>
      </c>
      <c r="B1129" s="11" t="s">
        <v>123</v>
      </c>
      <c r="C1129" s="11">
        <v>1500</v>
      </c>
      <c r="D1129" s="11" t="s">
        <v>12</v>
      </c>
      <c r="E1129" s="21">
        <v>631</v>
      </c>
      <c r="F1129" s="21">
        <v>635</v>
      </c>
      <c r="G1129" s="11">
        <v>0</v>
      </c>
      <c r="H1129" s="2">
        <f t="shared" ref="H1129" si="3036">(IF(D1129="SELL",E1129-F1129,IF(D1129="BUY",F1129-E1129)))*C1129</f>
        <v>6000</v>
      </c>
      <c r="I1129" s="2">
        <v>0</v>
      </c>
      <c r="J1129" s="2">
        <f t="shared" ref="J1129" si="3037">(I1129+H1129)/C1129</f>
        <v>4</v>
      </c>
      <c r="K1129" s="3">
        <f t="shared" ref="K1129" si="3038">J1129*C1129</f>
        <v>6000</v>
      </c>
    </row>
    <row r="1130" spans="1:11" ht="15.75">
      <c r="A1130" s="14">
        <v>42984</v>
      </c>
      <c r="B1130" s="11" t="s">
        <v>164</v>
      </c>
      <c r="C1130" s="11">
        <v>3500</v>
      </c>
      <c r="D1130" s="11" t="s">
        <v>12</v>
      </c>
      <c r="E1130" s="21">
        <v>189</v>
      </c>
      <c r="F1130" s="21">
        <v>187</v>
      </c>
      <c r="G1130" s="11">
        <v>0</v>
      </c>
      <c r="H1130" s="2">
        <f t="shared" ref="H1130" si="3039">(IF(D1130="SELL",E1130-F1130,IF(D1130="BUY",F1130-E1130)))*C1130</f>
        <v>-7000</v>
      </c>
      <c r="I1130" s="2">
        <v>0</v>
      </c>
      <c r="J1130" s="2">
        <f t="shared" ref="J1130" si="3040">(I1130+H1130)/C1130</f>
        <v>-2</v>
      </c>
      <c r="K1130" s="3">
        <f t="shared" ref="K1130" si="3041">J1130*C1130</f>
        <v>-7000</v>
      </c>
    </row>
    <row r="1131" spans="1:11" ht="15.75">
      <c r="A1131" s="14">
        <v>42984</v>
      </c>
      <c r="B1131" s="11" t="s">
        <v>163</v>
      </c>
      <c r="C1131" s="11">
        <v>750</v>
      </c>
      <c r="D1131" s="11" t="s">
        <v>12</v>
      </c>
      <c r="E1131" s="21">
        <v>1184</v>
      </c>
      <c r="F1131" s="21">
        <v>1189.4000000000001</v>
      </c>
      <c r="G1131" s="11">
        <v>0</v>
      </c>
      <c r="H1131" s="2">
        <f t="shared" ref="H1131" si="3042">(IF(D1131="SELL",E1131-F1131,IF(D1131="BUY",F1131-E1131)))*C1131</f>
        <v>4050.0000000000682</v>
      </c>
      <c r="I1131" s="2">
        <v>0</v>
      </c>
      <c r="J1131" s="2">
        <f t="shared" ref="J1131" si="3043">(I1131+H1131)/C1131</f>
        <v>5.4000000000000909</v>
      </c>
      <c r="K1131" s="3">
        <f t="shared" ref="K1131" si="3044">J1131*C1131</f>
        <v>4050.0000000000682</v>
      </c>
    </row>
    <row r="1132" spans="1:11" ht="15.75">
      <c r="A1132" s="14">
        <v>42984</v>
      </c>
      <c r="B1132" s="11" t="s">
        <v>162</v>
      </c>
      <c r="C1132" s="11">
        <v>1500</v>
      </c>
      <c r="D1132" s="11" t="s">
        <v>12</v>
      </c>
      <c r="E1132" s="21">
        <v>756</v>
      </c>
      <c r="F1132" s="21">
        <v>759.55</v>
      </c>
      <c r="G1132" s="11">
        <v>0</v>
      </c>
      <c r="H1132" s="2">
        <f t="shared" ref="H1132:H1133" si="3045">(IF(D1132="SELL",E1132-F1132,IF(D1132="BUY",F1132-E1132)))*C1132</f>
        <v>5324.9999999999318</v>
      </c>
      <c r="I1132" s="2">
        <v>0</v>
      </c>
      <c r="J1132" s="2">
        <f t="shared" ref="J1132" si="3046">(I1132+H1132)/C1132</f>
        <v>3.5499999999999545</v>
      </c>
      <c r="K1132" s="3">
        <f t="shared" ref="K1132" si="3047">J1132*C1132</f>
        <v>5324.9999999999318</v>
      </c>
    </row>
    <row r="1133" spans="1:11" ht="15.75">
      <c r="A1133" s="14">
        <v>42984</v>
      </c>
      <c r="B1133" s="11" t="s">
        <v>161</v>
      </c>
      <c r="C1133" s="11">
        <v>3500</v>
      </c>
      <c r="D1133" s="11" t="s">
        <v>12</v>
      </c>
      <c r="E1133" s="21">
        <v>158.80000000000001</v>
      </c>
      <c r="F1133" s="21">
        <v>160</v>
      </c>
      <c r="G1133" s="11">
        <v>162</v>
      </c>
      <c r="H1133" s="2">
        <f t="shared" si="3045"/>
        <v>4199.99999999996</v>
      </c>
      <c r="I1133" s="2">
        <f>(IF(D1133="SELL",IF(G1133="",0,F1133-G1133),IF(D1133="BUY",IF(G1133="",0,G1133-F1133))))*C1133</f>
        <v>7000</v>
      </c>
      <c r="J1133" s="2">
        <f t="shared" ref="J1133" si="3048">(I1133+H1133)/C1133</f>
        <v>3.1999999999999886</v>
      </c>
      <c r="K1133" s="3">
        <f t="shared" ref="K1133" si="3049">J1133*C1133</f>
        <v>11199.99999999996</v>
      </c>
    </row>
    <row r="1134" spans="1:11" ht="15.75">
      <c r="A1134" s="14">
        <v>42983</v>
      </c>
      <c r="B1134" s="11" t="s">
        <v>160</v>
      </c>
      <c r="C1134" s="11">
        <v>1500</v>
      </c>
      <c r="D1134" s="11" t="s">
        <v>12</v>
      </c>
      <c r="E1134" s="21">
        <v>333</v>
      </c>
      <c r="F1134" s="21">
        <v>335</v>
      </c>
      <c r="G1134" s="11">
        <v>0</v>
      </c>
      <c r="H1134" s="2">
        <f t="shared" ref="H1134" si="3050">(IF(D1134="SELL",E1134-F1134,IF(D1134="BUY",F1134-E1134)))*C1134</f>
        <v>3000</v>
      </c>
      <c r="I1134" s="2">
        <v>0</v>
      </c>
      <c r="J1134" s="2">
        <f t="shared" ref="J1134" si="3051">(I1134+H1134)/C1134</f>
        <v>2</v>
      </c>
      <c r="K1134" s="3">
        <f t="shared" ref="K1134" si="3052">J1134*C1134</f>
        <v>3000</v>
      </c>
    </row>
    <row r="1135" spans="1:11" ht="15.75">
      <c r="A1135" s="14">
        <v>42982</v>
      </c>
      <c r="B1135" s="11" t="s">
        <v>95</v>
      </c>
      <c r="C1135" s="11">
        <v>1100</v>
      </c>
      <c r="D1135" s="11" t="s">
        <v>12</v>
      </c>
      <c r="E1135" s="21">
        <v>698</v>
      </c>
      <c r="F1135" s="21">
        <v>690</v>
      </c>
      <c r="G1135" s="11">
        <v>0</v>
      </c>
      <c r="H1135" s="2">
        <f t="shared" ref="H1135:H1136" si="3053">(IF(D1135="SELL",E1135-F1135,IF(D1135="BUY",F1135-E1135)))*C1135</f>
        <v>-8800</v>
      </c>
      <c r="I1135" s="2">
        <v>0</v>
      </c>
      <c r="J1135" s="2">
        <f t="shared" ref="J1135" si="3054">(I1135+H1135)/C1135</f>
        <v>-8</v>
      </c>
      <c r="K1135" s="3">
        <f t="shared" ref="K1135" si="3055">J1135*C1135</f>
        <v>-8800</v>
      </c>
    </row>
    <row r="1136" spans="1:11" ht="15.75">
      <c r="A1136" s="14">
        <v>42982</v>
      </c>
      <c r="B1136" s="11" t="s">
        <v>159</v>
      </c>
      <c r="C1136" s="11">
        <v>150</v>
      </c>
      <c r="D1136" s="11" t="s">
        <v>12</v>
      </c>
      <c r="E1136" s="21">
        <v>3506</v>
      </c>
      <c r="F1136" s="21">
        <v>3530</v>
      </c>
      <c r="G1136" s="11">
        <v>3570</v>
      </c>
      <c r="H1136" s="2">
        <f t="shared" si="3053"/>
        <v>3600</v>
      </c>
      <c r="I1136" s="2">
        <f>(IF(D1136="SELL",IF(G1136="",0,F1136-G1136),IF(D1136="BUY",IF(G1136="",0,G1136-F1136))))*C1136</f>
        <v>6000</v>
      </c>
      <c r="J1136" s="2">
        <f t="shared" ref="J1136" si="3056">(I1136+H1136)/C1136</f>
        <v>64</v>
      </c>
      <c r="K1136" s="3">
        <f t="shared" ref="K1136" si="3057">J1136*C1136</f>
        <v>9600</v>
      </c>
    </row>
    <row r="1137" spans="1:11" ht="15.75">
      <c r="A1137" s="14">
        <v>42982</v>
      </c>
      <c r="B1137" s="11" t="s">
        <v>158</v>
      </c>
      <c r="C1137" s="11">
        <v>600</v>
      </c>
      <c r="D1137" s="11" t="s">
        <v>12</v>
      </c>
      <c r="E1137" s="21">
        <v>1025</v>
      </c>
      <c r="F1137" s="21">
        <v>1035</v>
      </c>
      <c r="G1137" s="11">
        <v>1045</v>
      </c>
      <c r="H1137" s="2">
        <f t="shared" ref="H1137" si="3058">(IF(D1137="SELL",E1137-F1137,IF(D1137="BUY",F1137-E1137)))*C1137</f>
        <v>6000</v>
      </c>
      <c r="I1137" s="2">
        <f>(IF(D1137="SELL",IF(G1137="",0,F1137-G1137),IF(D1137="BUY",IF(G1137="",0,G1137-F1137))))*C1137</f>
        <v>6000</v>
      </c>
      <c r="J1137" s="2">
        <f t="shared" ref="J1137" si="3059">(I1137+H1137)/C1137</f>
        <v>20</v>
      </c>
      <c r="K1137" s="3">
        <f t="shared" ref="K1137" si="3060">J1137*C1137</f>
        <v>12000</v>
      </c>
    </row>
    <row r="1138" spans="1:11" ht="15.75">
      <c r="A1138" s="14">
        <v>42979</v>
      </c>
      <c r="B1138" s="11" t="s">
        <v>157</v>
      </c>
      <c r="C1138" s="11">
        <v>1100</v>
      </c>
      <c r="D1138" s="11" t="s">
        <v>12</v>
      </c>
      <c r="E1138" s="21">
        <v>1040</v>
      </c>
      <c r="F1138" s="21">
        <v>1046</v>
      </c>
      <c r="G1138" s="11">
        <v>1052.4000000000001</v>
      </c>
      <c r="H1138" s="2">
        <f t="shared" ref="H1138:H1139" si="3061">(IF(D1138="SELL",E1138-F1138,IF(D1138="BUY",F1138-E1138)))*C1138</f>
        <v>6600</v>
      </c>
      <c r="I1138" s="2">
        <f>(IF(D1138="SELL",IF(G1138="",0,F1138-G1138),IF(D1138="BUY",IF(G1138="",0,G1138-F1138))))*C1138</f>
        <v>7040.0000000001</v>
      </c>
      <c r="J1138" s="2">
        <f t="shared" ref="J1138:J1139" si="3062">(I1138+H1138)/C1138</f>
        <v>12.400000000000091</v>
      </c>
      <c r="K1138" s="3">
        <f t="shared" ref="K1138:K1139" si="3063">J1138*C1138</f>
        <v>13640.0000000001</v>
      </c>
    </row>
    <row r="1139" spans="1:11" ht="15.75">
      <c r="A1139" s="14">
        <v>42979</v>
      </c>
      <c r="B1139" s="11" t="s">
        <v>156</v>
      </c>
      <c r="C1139" s="11">
        <v>1100</v>
      </c>
      <c r="D1139" s="11" t="s">
        <v>12</v>
      </c>
      <c r="E1139" s="21">
        <v>664</v>
      </c>
      <c r="F1139" s="21">
        <v>668</v>
      </c>
      <c r="G1139" s="11">
        <v>0</v>
      </c>
      <c r="H1139" s="2">
        <f t="shared" si="3061"/>
        <v>4400</v>
      </c>
      <c r="I1139" s="2">
        <v>0</v>
      </c>
      <c r="J1139" s="2">
        <f t="shared" si="3062"/>
        <v>4</v>
      </c>
      <c r="K1139" s="3">
        <f t="shared" si="3063"/>
        <v>4400</v>
      </c>
    </row>
    <row r="1140" spans="1:11" ht="15.75">
      <c r="A1140" s="14">
        <v>42979</v>
      </c>
      <c r="B1140" s="11" t="s">
        <v>155</v>
      </c>
      <c r="C1140" s="11">
        <v>600</v>
      </c>
      <c r="D1140" s="11" t="s">
        <v>12</v>
      </c>
      <c r="E1140" s="21">
        <v>789</v>
      </c>
      <c r="F1140" s="21">
        <v>796</v>
      </c>
      <c r="G1140" s="11">
        <v>805</v>
      </c>
      <c r="H1140" s="2">
        <f t="shared" ref="H1140" si="3064">(IF(D1140="SELL",E1140-F1140,IF(D1140="BUY",F1140-E1140)))*C1140</f>
        <v>4200</v>
      </c>
      <c r="I1140" s="2">
        <f>(IF(D1140="SELL",IF(G1140="",0,F1140-G1140),IF(D1140="BUY",IF(G1140="",0,G1140-F1140))))*C1140</f>
        <v>5400</v>
      </c>
      <c r="J1140" s="2">
        <f t="shared" ref="J1140" si="3065">(I1140+H1140)/C1140</f>
        <v>16</v>
      </c>
      <c r="K1140" s="3">
        <f t="shared" ref="K1140" si="3066">J1140*C1140</f>
        <v>9600</v>
      </c>
    </row>
    <row r="1141" spans="1:11" ht="15.75">
      <c r="A1141" s="14">
        <v>42978</v>
      </c>
      <c r="B1141" s="11" t="s">
        <v>154</v>
      </c>
      <c r="C1141" s="11">
        <v>1000</v>
      </c>
      <c r="D1141" s="11" t="s">
        <v>12</v>
      </c>
      <c r="E1141" s="21">
        <v>544</v>
      </c>
      <c r="F1141" s="21">
        <v>547</v>
      </c>
      <c r="G1141" s="11">
        <v>0</v>
      </c>
      <c r="H1141" s="2">
        <f t="shared" ref="H1141" si="3067">(IF(D1141="SELL",E1141-F1141,IF(D1141="BUY",F1141-E1141)))*C1141</f>
        <v>3000</v>
      </c>
      <c r="I1141" s="2">
        <v>0</v>
      </c>
      <c r="J1141" s="2">
        <f t="shared" ref="J1141" si="3068">(I1141+H1141)/C1141</f>
        <v>3</v>
      </c>
      <c r="K1141" s="3">
        <f t="shared" ref="K1141" si="3069">J1141*C1141</f>
        <v>3000</v>
      </c>
    </row>
    <row r="1142" spans="1:11" ht="15.75">
      <c r="A1142" s="14">
        <v>42978</v>
      </c>
      <c r="B1142" s="11" t="s">
        <v>153</v>
      </c>
      <c r="C1142" s="11">
        <v>4000</v>
      </c>
      <c r="D1142" s="11" t="s">
        <v>12</v>
      </c>
      <c r="E1142" s="21">
        <v>149.5</v>
      </c>
      <c r="F1142" s="21">
        <v>150.5</v>
      </c>
      <c r="G1142" s="11">
        <v>152</v>
      </c>
      <c r="H1142" s="2">
        <f t="shared" ref="H1142" si="3070">(IF(D1142="SELL",E1142-F1142,IF(D1142="BUY",F1142-E1142)))*C1142</f>
        <v>4000</v>
      </c>
      <c r="I1142" s="2">
        <f>(IF(D1142="SELL",IF(G1142="",0,F1142-G1142),IF(D1142="BUY",IF(G1142="",0,G1142-F1142))))*C1142</f>
        <v>6000</v>
      </c>
      <c r="J1142" s="2">
        <f t="shared" ref="J1142" si="3071">(I1142+H1142)/C1142</f>
        <v>2.5</v>
      </c>
      <c r="K1142" s="3">
        <f t="shared" ref="K1142" si="3072">J1142*C1142</f>
        <v>10000</v>
      </c>
    </row>
    <row r="1143" spans="1:11" ht="15.75">
      <c r="A1143" s="14">
        <v>42977</v>
      </c>
      <c r="B1143" s="11" t="s">
        <v>152</v>
      </c>
      <c r="C1143" s="11">
        <v>8000</v>
      </c>
      <c r="D1143" s="11" t="s">
        <v>12</v>
      </c>
      <c r="E1143" s="21">
        <v>123</v>
      </c>
      <c r="F1143" s="21">
        <v>123.6</v>
      </c>
      <c r="G1143" s="11">
        <v>124.4</v>
      </c>
      <c r="H1143" s="2">
        <f t="shared" ref="H1143" si="3073">(IF(D1143="SELL",E1143-F1143,IF(D1143="BUY",F1143-E1143)))*C1143</f>
        <v>4799.9999999999545</v>
      </c>
      <c r="I1143" s="2">
        <f>(IF(D1143="SELL",IF(G1143="",0,F1143-G1143),IF(D1143="BUY",IF(G1143="",0,G1143-F1143))))*C1143</f>
        <v>6400.0000000000909</v>
      </c>
      <c r="J1143" s="2">
        <f t="shared" ref="J1143" si="3074">(I1143+H1143)/C1143</f>
        <v>1.4000000000000057</v>
      </c>
      <c r="K1143" s="3">
        <f t="shared" ref="K1143" si="3075">J1143*C1143</f>
        <v>11200.000000000045</v>
      </c>
    </row>
    <row r="1144" spans="1:11" ht="15.75">
      <c r="A1144" s="14">
        <v>42977</v>
      </c>
      <c r="B1144" s="11" t="s">
        <v>140</v>
      </c>
      <c r="C1144" s="11">
        <v>1500</v>
      </c>
      <c r="D1144" s="11" t="s">
        <v>12</v>
      </c>
      <c r="E1144" s="21">
        <v>502</v>
      </c>
      <c r="F1144" s="21">
        <v>505</v>
      </c>
      <c r="G1144" s="11">
        <v>0</v>
      </c>
      <c r="H1144" s="2">
        <f t="shared" ref="H1144" si="3076">(IF(D1144="SELL",E1144-F1144,IF(D1144="BUY",F1144-E1144)))*C1144</f>
        <v>4500</v>
      </c>
      <c r="I1144" s="2">
        <v>0</v>
      </c>
      <c r="J1144" s="2">
        <f t="shared" ref="J1144" si="3077">(I1144+H1144)/C1144</f>
        <v>3</v>
      </c>
      <c r="K1144" s="3">
        <f t="shared" ref="K1144" si="3078">J1144*C1144</f>
        <v>4500</v>
      </c>
    </row>
    <row r="1145" spans="1:11" ht="15.75">
      <c r="A1145" s="14">
        <v>42976</v>
      </c>
      <c r="B1145" s="11" t="s">
        <v>151</v>
      </c>
      <c r="C1145" s="11">
        <v>3800</v>
      </c>
      <c r="D1145" s="11" t="s">
        <v>13</v>
      </c>
      <c r="E1145" s="21">
        <v>150.4</v>
      </c>
      <c r="F1145" s="21">
        <v>149.4</v>
      </c>
      <c r="G1145" s="11">
        <v>148</v>
      </c>
      <c r="H1145" s="2">
        <f t="shared" ref="H1145" si="3079">(IF(D1145="SELL",E1145-F1145,IF(D1145="BUY",F1145-E1145)))*C1145</f>
        <v>3800</v>
      </c>
      <c r="I1145" s="2">
        <f>(IF(D1145="SELL",IF(G1145="",0,F1145-G1145),IF(D1145="BUY",IF(G1145="",0,G1145-F1145))))*C1145</f>
        <v>5320.0000000000218</v>
      </c>
      <c r="J1145" s="2">
        <f t="shared" ref="J1145" si="3080">(I1145+H1145)/C1145</f>
        <v>2.4000000000000057</v>
      </c>
      <c r="K1145" s="3">
        <f t="shared" ref="K1145" si="3081">J1145*C1145</f>
        <v>9120.0000000000218</v>
      </c>
    </row>
    <row r="1146" spans="1:11" ht="15.75">
      <c r="A1146" s="14">
        <v>42976</v>
      </c>
      <c r="B1146" s="11" t="s">
        <v>150</v>
      </c>
      <c r="C1146" s="11">
        <v>4500</v>
      </c>
      <c r="D1146" s="11" t="s">
        <v>13</v>
      </c>
      <c r="E1146" s="21">
        <v>187</v>
      </c>
      <c r="F1146" s="21">
        <v>186</v>
      </c>
      <c r="G1146" s="11">
        <v>184.15</v>
      </c>
      <c r="H1146" s="2">
        <f t="shared" ref="H1146" si="3082">(IF(D1146="SELL",E1146-F1146,IF(D1146="BUY",F1146-E1146)))*C1146</f>
        <v>4500</v>
      </c>
      <c r="I1146" s="2">
        <f>(IF(D1146="SELL",IF(G1146="",0,F1146-G1146),IF(D1146="BUY",IF(G1146="",0,G1146-F1146))))*C1146</f>
        <v>8324.9999999999745</v>
      </c>
      <c r="J1146" s="2">
        <f t="shared" ref="J1146" si="3083">(I1146+H1146)/C1146</f>
        <v>2.8499999999999943</v>
      </c>
      <c r="K1146" s="3">
        <f t="shared" ref="K1146" si="3084">J1146*C1146</f>
        <v>12824.999999999975</v>
      </c>
    </row>
    <row r="1147" spans="1:11" ht="15.75">
      <c r="A1147" s="14">
        <v>42975</v>
      </c>
      <c r="B1147" s="11" t="s">
        <v>149</v>
      </c>
      <c r="C1147" s="11">
        <v>3000</v>
      </c>
      <c r="D1147" s="11" t="s">
        <v>13</v>
      </c>
      <c r="E1147" s="21">
        <v>126.85</v>
      </c>
      <c r="F1147" s="21">
        <v>0</v>
      </c>
      <c r="G1147" s="11">
        <v>0</v>
      </c>
      <c r="H1147" s="2">
        <v>0</v>
      </c>
      <c r="I1147" s="2">
        <v>0</v>
      </c>
      <c r="J1147" s="2">
        <f t="shared" ref="J1147" si="3085">(I1147+H1147)/C1147</f>
        <v>0</v>
      </c>
      <c r="K1147" s="3">
        <f t="shared" ref="K1147" si="3086">J1147*C1147</f>
        <v>0</v>
      </c>
    </row>
    <row r="1148" spans="1:11" ht="15.75">
      <c r="A1148" s="14">
        <v>42975</v>
      </c>
      <c r="B1148" s="11" t="s">
        <v>112</v>
      </c>
      <c r="C1148" s="11">
        <v>200</v>
      </c>
      <c r="D1148" s="11" t="s">
        <v>13</v>
      </c>
      <c r="E1148" s="21">
        <v>4195</v>
      </c>
      <c r="F1148" s="21">
        <v>4183.75</v>
      </c>
      <c r="G1148" s="11">
        <v>0</v>
      </c>
      <c r="H1148" s="2">
        <f t="shared" ref="H1148" si="3087">(IF(D1148="SELL",E1148-F1148,IF(D1148="BUY",F1148-E1148)))*C1148</f>
        <v>2250</v>
      </c>
      <c r="I1148" s="2">
        <v>0</v>
      </c>
      <c r="J1148" s="2">
        <f t="shared" ref="J1148" si="3088">(I1148+H1148)/C1148</f>
        <v>11.25</v>
      </c>
      <c r="K1148" s="3">
        <f t="shared" ref="K1148" si="3089">J1148*C1148</f>
        <v>2250</v>
      </c>
    </row>
    <row r="1149" spans="1:11" ht="15.75">
      <c r="A1149" s="14">
        <v>42975</v>
      </c>
      <c r="B1149" s="11" t="s">
        <v>148</v>
      </c>
      <c r="C1149" s="11">
        <v>2700</v>
      </c>
      <c r="D1149" s="11" t="s">
        <v>13</v>
      </c>
      <c r="E1149" s="21">
        <v>151.9</v>
      </c>
      <c r="F1149" s="21">
        <v>150</v>
      </c>
      <c r="G1149" s="11">
        <v>148</v>
      </c>
      <c r="H1149" s="2">
        <f t="shared" ref="H1149" si="3090">(IF(D1149="SELL",E1149-F1149,IF(D1149="BUY",F1149-E1149)))*C1149</f>
        <v>5130.0000000000155</v>
      </c>
      <c r="I1149" s="2">
        <f>(IF(D1149="SELL",IF(G1149="",0,F1149-G1149),IF(D1149="BUY",IF(G1149="",0,G1149-F1149))))*C1149</f>
        <v>5400</v>
      </c>
      <c r="J1149" s="2">
        <f t="shared" ref="J1149" si="3091">(I1149+H1149)/C1149</f>
        <v>3.9000000000000052</v>
      </c>
      <c r="K1149" s="3">
        <f t="shared" ref="K1149" si="3092">J1149*C1149</f>
        <v>10530.000000000015</v>
      </c>
    </row>
    <row r="1150" spans="1:11" ht="15.75">
      <c r="A1150" s="14">
        <v>42975</v>
      </c>
      <c r="B1150" s="11" t="s">
        <v>146</v>
      </c>
      <c r="C1150" s="11">
        <v>1800</v>
      </c>
      <c r="D1150" s="11" t="s">
        <v>12</v>
      </c>
      <c r="E1150" s="21">
        <v>344</v>
      </c>
      <c r="F1150" s="21">
        <v>346</v>
      </c>
      <c r="G1150" s="11">
        <v>0</v>
      </c>
      <c r="H1150" s="2">
        <f t="shared" ref="H1150" si="3093">(IF(D1150="SELL",E1150-F1150,IF(D1150="BUY",F1150-E1150)))*C1150</f>
        <v>3600</v>
      </c>
      <c r="I1150" s="2">
        <v>0</v>
      </c>
      <c r="J1150" s="2">
        <f t="shared" ref="J1150" si="3094">(I1150+H1150)/C1150</f>
        <v>2</v>
      </c>
      <c r="K1150" s="3">
        <f t="shared" ref="K1150" si="3095">J1150*C1150</f>
        <v>3600</v>
      </c>
    </row>
    <row r="1151" spans="1:11" ht="15.75">
      <c r="A1151" s="14">
        <v>42971</v>
      </c>
      <c r="B1151" s="11" t="s">
        <v>147</v>
      </c>
      <c r="C1151" s="11">
        <v>3000</v>
      </c>
      <c r="D1151" s="11" t="s">
        <v>12</v>
      </c>
      <c r="E1151" s="21">
        <v>280</v>
      </c>
      <c r="F1151" s="21">
        <v>281.3</v>
      </c>
      <c r="G1151" s="11">
        <v>0</v>
      </c>
      <c r="H1151" s="2">
        <f t="shared" ref="H1151" si="3096">(IF(D1151="SELL",E1151-F1151,IF(D1151="BUY",F1151-E1151)))*C1151</f>
        <v>3900.0000000000341</v>
      </c>
      <c r="I1151" s="2">
        <v>0</v>
      </c>
      <c r="J1151" s="2">
        <f t="shared" ref="J1151" si="3097">(I1151+H1151)/C1151</f>
        <v>1.3000000000000114</v>
      </c>
      <c r="K1151" s="3">
        <f t="shared" ref="K1151" si="3098">J1151*C1151</f>
        <v>3900.0000000000341</v>
      </c>
    </row>
    <row r="1152" spans="1:11" ht="15.75">
      <c r="A1152" s="14">
        <v>42971</v>
      </c>
      <c r="B1152" s="11" t="s">
        <v>146</v>
      </c>
      <c r="C1152" s="11">
        <v>1800</v>
      </c>
      <c r="D1152" s="11" t="s">
        <v>12</v>
      </c>
      <c r="E1152" s="21">
        <v>338</v>
      </c>
      <c r="F1152" s="21">
        <v>340</v>
      </c>
      <c r="G1152" s="11">
        <v>0</v>
      </c>
      <c r="H1152" s="2">
        <f t="shared" ref="H1152" si="3099">(IF(D1152="SELL",E1152-F1152,IF(D1152="BUY",F1152-E1152)))*C1152</f>
        <v>3600</v>
      </c>
      <c r="I1152" s="2">
        <v>0</v>
      </c>
      <c r="J1152" s="2">
        <f t="shared" ref="J1152" si="3100">(I1152+H1152)/C1152</f>
        <v>2</v>
      </c>
      <c r="K1152" s="3">
        <f t="shared" ref="K1152" si="3101">J1152*C1152</f>
        <v>3600</v>
      </c>
    </row>
    <row r="1153" spans="1:11" ht="15.75">
      <c r="A1153" s="14">
        <v>42971</v>
      </c>
      <c r="B1153" s="11" t="s">
        <v>145</v>
      </c>
      <c r="C1153" s="11">
        <v>300</v>
      </c>
      <c r="D1153" s="11" t="s">
        <v>12</v>
      </c>
      <c r="E1153" s="21">
        <v>2644</v>
      </c>
      <c r="F1153" s="21">
        <v>2660</v>
      </c>
      <c r="G1153" s="11">
        <v>0</v>
      </c>
      <c r="H1153" s="2">
        <f t="shared" ref="H1153" si="3102">(IF(D1153="SELL",E1153-F1153,IF(D1153="BUY",F1153-E1153)))*C1153</f>
        <v>4800</v>
      </c>
      <c r="I1153" s="2">
        <v>0</v>
      </c>
      <c r="J1153" s="2">
        <f t="shared" ref="J1153" si="3103">(I1153+H1153)/C1153</f>
        <v>16</v>
      </c>
      <c r="K1153" s="3">
        <f t="shared" ref="K1153" si="3104">J1153*C1153</f>
        <v>4800</v>
      </c>
    </row>
    <row r="1154" spans="1:11" ht="15.75">
      <c r="A1154" s="14">
        <v>42970</v>
      </c>
      <c r="B1154" s="11" t="s">
        <v>144</v>
      </c>
      <c r="C1154" s="11">
        <v>2500</v>
      </c>
      <c r="D1154" s="11" t="s">
        <v>12</v>
      </c>
      <c r="E1154" s="21">
        <v>410</v>
      </c>
      <c r="F1154" s="21">
        <v>407</v>
      </c>
      <c r="G1154" s="11">
        <v>0</v>
      </c>
      <c r="H1154" s="2">
        <f t="shared" ref="H1154" si="3105">(IF(D1154="SELL",E1154-F1154,IF(D1154="BUY",F1154-E1154)))*C1154</f>
        <v>-7500</v>
      </c>
      <c r="I1154" s="2">
        <v>0</v>
      </c>
      <c r="J1154" s="2">
        <f t="shared" ref="J1154" si="3106">(I1154+H1154)/C1154</f>
        <v>-3</v>
      </c>
      <c r="K1154" s="3">
        <f t="shared" ref="K1154" si="3107">J1154*C1154</f>
        <v>-7500</v>
      </c>
    </row>
    <row r="1155" spans="1:11" ht="15.75">
      <c r="A1155" s="14">
        <v>42970</v>
      </c>
      <c r="B1155" s="11" t="s">
        <v>143</v>
      </c>
      <c r="C1155" s="11">
        <v>1500</v>
      </c>
      <c r="D1155" s="11" t="s">
        <v>12</v>
      </c>
      <c r="E1155" s="21">
        <v>762</v>
      </c>
      <c r="F1155" s="21">
        <v>765</v>
      </c>
      <c r="G1155" s="11">
        <v>770</v>
      </c>
      <c r="H1155" s="2">
        <f t="shared" ref="H1155" si="3108">(IF(D1155="SELL",E1155-F1155,IF(D1155="BUY",F1155-E1155)))*C1155</f>
        <v>4500</v>
      </c>
      <c r="I1155" s="2">
        <f>(IF(D1155="SELL",IF(G1155="",0,F1155-G1155),IF(D1155="BUY",IF(G1155="",0,G1155-F1155))))*C1155</f>
        <v>7500</v>
      </c>
      <c r="J1155" s="2">
        <f t="shared" ref="J1155" si="3109">(I1155+H1155)/C1155</f>
        <v>8</v>
      </c>
      <c r="K1155" s="3">
        <f t="shared" ref="K1155" si="3110">J1155*C1155</f>
        <v>12000</v>
      </c>
    </row>
    <row r="1156" spans="1:11" ht="15.75">
      <c r="A1156" s="14">
        <v>42970</v>
      </c>
      <c r="B1156" s="11" t="s">
        <v>142</v>
      </c>
      <c r="C1156" s="11">
        <v>1100</v>
      </c>
      <c r="D1156" s="11" t="s">
        <v>13</v>
      </c>
      <c r="E1156" s="21">
        <v>682</v>
      </c>
      <c r="F1156" s="21">
        <v>678</v>
      </c>
      <c r="G1156" s="11">
        <v>0</v>
      </c>
      <c r="H1156" s="2">
        <f t="shared" ref="H1156" si="3111">(IF(D1156="SELL",E1156-F1156,IF(D1156="BUY",F1156-E1156)))*C1156</f>
        <v>4400</v>
      </c>
      <c r="I1156" s="2">
        <v>0</v>
      </c>
      <c r="J1156" s="2">
        <f t="shared" ref="J1156" si="3112">(I1156+H1156)/C1156</f>
        <v>4</v>
      </c>
      <c r="K1156" s="3">
        <f t="shared" ref="K1156" si="3113">J1156*C1156</f>
        <v>4400</v>
      </c>
    </row>
    <row r="1157" spans="1:11" ht="15.75">
      <c r="A1157" s="14">
        <v>42970</v>
      </c>
      <c r="B1157" s="11" t="s">
        <v>136</v>
      </c>
      <c r="C1157" s="11">
        <v>1575</v>
      </c>
      <c r="D1157" s="11" t="s">
        <v>12</v>
      </c>
      <c r="E1157" s="21">
        <v>457</v>
      </c>
      <c r="F1157" s="21">
        <v>460</v>
      </c>
      <c r="G1157" s="11">
        <v>0</v>
      </c>
      <c r="H1157" s="2">
        <f t="shared" ref="H1157" si="3114">(IF(D1157="SELL",E1157-F1157,IF(D1157="BUY",F1157-E1157)))*C1157</f>
        <v>4725</v>
      </c>
      <c r="I1157" s="2">
        <v>0</v>
      </c>
      <c r="J1157" s="2">
        <f t="shared" ref="J1157" si="3115">(I1157+H1157)/C1157</f>
        <v>3</v>
      </c>
      <c r="K1157" s="3">
        <f t="shared" ref="K1157" si="3116">J1157*C1157</f>
        <v>4725</v>
      </c>
    </row>
    <row r="1158" spans="1:11" ht="15.75">
      <c r="A1158" s="14">
        <v>42969</v>
      </c>
      <c r="B1158" s="11" t="s">
        <v>141</v>
      </c>
      <c r="C1158" s="11">
        <v>500</v>
      </c>
      <c r="D1158" s="11" t="s">
        <v>13</v>
      </c>
      <c r="E1158" s="21">
        <v>1671</v>
      </c>
      <c r="F1158" s="21">
        <v>1665</v>
      </c>
      <c r="G1158" s="11">
        <v>0</v>
      </c>
      <c r="H1158" s="2">
        <f t="shared" ref="H1158" si="3117">(IF(D1158="SELL",E1158-F1158,IF(D1158="BUY",F1158-E1158)))*C1158</f>
        <v>3000</v>
      </c>
      <c r="I1158" s="2">
        <v>0</v>
      </c>
      <c r="J1158" s="2">
        <f t="shared" ref="J1158" si="3118">(I1158+H1158)/C1158</f>
        <v>6</v>
      </c>
      <c r="K1158" s="3">
        <f t="shared" ref="K1158" si="3119">J1158*C1158</f>
        <v>3000</v>
      </c>
    </row>
    <row r="1159" spans="1:11" ht="15.75">
      <c r="A1159" s="14">
        <v>42969</v>
      </c>
      <c r="B1159" s="11" t="s">
        <v>140</v>
      </c>
      <c r="C1159" s="11">
        <v>1500</v>
      </c>
      <c r="D1159" s="11" t="s">
        <v>12</v>
      </c>
      <c r="E1159" s="21">
        <v>459.3</v>
      </c>
      <c r="F1159" s="21">
        <v>461.3</v>
      </c>
      <c r="G1159" s="11">
        <v>464</v>
      </c>
      <c r="H1159" s="2">
        <f t="shared" ref="H1159" si="3120">(IF(D1159="SELL",E1159-F1159,IF(D1159="BUY",F1159-E1159)))*C1159</f>
        <v>3000</v>
      </c>
      <c r="I1159" s="2">
        <f>(IF(D1159="SELL",IF(G1159="",0,F1159-G1159),IF(D1159="BUY",IF(G1159="",0,G1159-F1159))))*C1159</f>
        <v>4049.9999999999827</v>
      </c>
      <c r="J1159" s="2">
        <f t="shared" ref="J1159" si="3121">(I1159+H1159)/C1159</f>
        <v>4.6999999999999886</v>
      </c>
      <c r="K1159" s="3">
        <f t="shared" ref="K1159" si="3122">J1159*C1159</f>
        <v>7049.9999999999827</v>
      </c>
    </row>
    <row r="1160" spans="1:11" ht="15.75">
      <c r="A1160" s="14">
        <v>42969</v>
      </c>
      <c r="B1160" s="11" t="s">
        <v>139</v>
      </c>
      <c r="C1160" s="11">
        <v>700</v>
      </c>
      <c r="D1160" s="11" t="s">
        <v>13</v>
      </c>
      <c r="E1160" s="21">
        <v>1642</v>
      </c>
      <c r="F1160" s="21">
        <v>1630</v>
      </c>
      <c r="G1160" s="11">
        <v>1615</v>
      </c>
      <c r="H1160" s="2">
        <f t="shared" ref="H1160" si="3123">(IF(D1160="SELL",E1160-F1160,IF(D1160="BUY",F1160-E1160)))*C1160</f>
        <v>8400</v>
      </c>
      <c r="I1160" s="2">
        <f>(IF(D1160="SELL",IF(G1160="",0,F1160-G1160),IF(D1160="BUY",IF(G1160="",0,G1160-F1160))))*C1160</f>
        <v>10500</v>
      </c>
      <c r="J1160" s="2">
        <f t="shared" ref="J1160" si="3124">(I1160+H1160)/C1160</f>
        <v>27</v>
      </c>
      <c r="K1160" s="3">
        <f t="shared" ref="K1160" si="3125">J1160*C1160</f>
        <v>18900</v>
      </c>
    </row>
    <row r="1161" spans="1:11" ht="15.75">
      <c r="A1161" s="14">
        <v>42968</v>
      </c>
      <c r="B1161" s="11" t="s">
        <v>123</v>
      </c>
      <c r="C1161" s="11">
        <v>1500</v>
      </c>
      <c r="D1161" s="11" t="s">
        <v>13</v>
      </c>
      <c r="E1161" s="21">
        <v>587</v>
      </c>
      <c r="F1161" s="21">
        <v>585</v>
      </c>
      <c r="G1161" s="11">
        <v>581</v>
      </c>
      <c r="H1161" s="2">
        <f t="shared" ref="H1161" si="3126">(IF(D1161="SELL",E1161-F1161,IF(D1161="BUY",F1161-E1161)))*C1161</f>
        <v>3000</v>
      </c>
      <c r="I1161" s="2">
        <f>(IF(D1161="SELL",IF(G1161="",0,F1161-G1161),IF(D1161="BUY",IF(G1161="",0,G1161-F1161))))*C1161</f>
        <v>6000</v>
      </c>
      <c r="J1161" s="2">
        <f t="shared" ref="J1161" si="3127">(I1161+H1161)/C1161</f>
        <v>6</v>
      </c>
      <c r="K1161" s="3">
        <f t="shared" ref="K1161" si="3128">J1161*C1161</f>
        <v>9000</v>
      </c>
    </row>
    <row r="1162" spans="1:11" ht="15.75">
      <c r="A1162" s="14">
        <v>42968</v>
      </c>
      <c r="B1162" s="11" t="s">
        <v>138</v>
      </c>
      <c r="C1162" s="11">
        <v>4500</v>
      </c>
      <c r="D1162" s="11" t="s">
        <v>13</v>
      </c>
      <c r="E1162" s="21">
        <v>132.5</v>
      </c>
      <c r="F1162" s="21">
        <v>131.5</v>
      </c>
      <c r="G1162" s="11">
        <v>0</v>
      </c>
      <c r="H1162" s="2">
        <f t="shared" ref="H1162" si="3129">(IF(D1162="SELL",E1162-F1162,IF(D1162="BUY",F1162-E1162)))*C1162</f>
        <v>4500</v>
      </c>
      <c r="I1162" s="2">
        <v>0</v>
      </c>
      <c r="J1162" s="2">
        <f t="shared" ref="J1162" si="3130">(I1162+H1162)/C1162</f>
        <v>1</v>
      </c>
      <c r="K1162" s="3">
        <f t="shared" ref="K1162" si="3131">J1162*C1162</f>
        <v>4500</v>
      </c>
    </row>
    <row r="1163" spans="1:11" ht="15.75">
      <c r="A1163" s="14">
        <v>42968</v>
      </c>
      <c r="B1163" s="11" t="s">
        <v>137</v>
      </c>
      <c r="C1163" s="11">
        <v>1500</v>
      </c>
      <c r="D1163" s="11" t="s">
        <v>12</v>
      </c>
      <c r="E1163" s="21">
        <v>414</v>
      </c>
      <c r="F1163" s="21">
        <v>417</v>
      </c>
      <c r="G1163" s="11">
        <v>420</v>
      </c>
      <c r="H1163" s="2">
        <f t="shared" ref="H1163" si="3132">(IF(D1163="SELL",E1163-F1163,IF(D1163="BUY",F1163-E1163)))*C1163</f>
        <v>4500</v>
      </c>
      <c r="I1163" s="2">
        <f>(IF(D1163="SELL",IF(G1163="",0,F1163-G1163),IF(D1163="BUY",IF(G1163="",0,G1163-F1163))))*C1163</f>
        <v>4500</v>
      </c>
      <c r="J1163" s="2">
        <f t="shared" ref="J1163" si="3133">(I1163+H1163)/C1163</f>
        <v>6</v>
      </c>
      <c r="K1163" s="3">
        <f t="shared" ref="K1163" si="3134">J1163*C1163</f>
        <v>9000</v>
      </c>
    </row>
    <row r="1164" spans="1:11" ht="15.75">
      <c r="A1164" s="14">
        <v>42965</v>
      </c>
      <c r="B1164" s="11" t="s">
        <v>136</v>
      </c>
      <c r="C1164" s="11">
        <v>1575</v>
      </c>
      <c r="D1164" s="11" t="s">
        <v>12</v>
      </c>
      <c r="E1164" s="21">
        <v>445</v>
      </c>
      <c r="F1164" s="21">
        <v>448</v>
      </c>
      <c r="G1164" s="11">
        <v>452.35</v>
      </c>
      <c r="H1164" s="2">
        <f t="shared" ref="H1164" si="3135">(IF(D1164="SELL",E1164-F1164,IF(D1164="BUY",F1164-E1164)))*C1164</f>
        <v>4725</v>
      </c>
      <c r="I1164" s="2">
        <f>(IF(D1164="SELL",IF(G1164="",0,F1164-G1164),IF(D1164="BUY",IF(G1164="",0,G1164-F1164))))*C1164</f>
        <v>6851.2500000000355</v>
      </c>
      <c r="J1164" s="2">
        <f t="shared" ref="J1164" si="3136">(I1164+H1164)/C1164</f>
        <v>7.3500000000000227</v>
      </c>
      <c r="K1164" s="3">
        <f t="shared" ref="K1164" si="3137">J1164*C1164</f>
        <v>11576.250000000036</v>
      </c>
    </row>
    <row r="1165" spans="1:11" ht="15.75">
      <c r="A1165" s="14">
        <v>42965</v>
      </c>
      <c r="B1165" s="11" t="s">
        <v>135</v>
      </c>
      <c r="C1165" s="11">
        <v>400</v>
      </c>
      <c r="D1165" s="11" t="s">
        <v>13</v>
      </c>
      <c r="E1165" s="21">
        <v>1285</v>
      </c>
      <c r="F1165" s="21">
        <v>1275</v>
      </c>
      <c r="G1165" s="11">
        <v>1260</v>
      </c>
      <c r="H1165" s="2">
        <f t="shared" ref="H1165" si="3138">(IF(D1165="SELL",E1165-F1165,IF(D1165="BUY",F1165-E1165)))*C1165</f>
        <v>4000</v>
      </c>
      <c r="I1165" s="2">
        <f>(IF(D1165="SELL",IF(G1165="",0,F1165-G1165),IF(D1165="BUY",IF(G1165="",0,G1165-F1165))))*C1165</f>
        <v>6000</v>
      </c>
      <c r="J1165" s="2">
        <f t="shared" ref="J1165" si="3139">(I1165+H1165)/C1165</f>
        <v>25</v>
      </c>
      <c r="K1165" s="3">
        <f t="shared" ref="K1165" si="3140">J1165*C1165</f>
        <v>10000</v>
      </c>
    </row>
    <row r="1166" spans="1:11" ht="15.75">
      <c r="A1166" s="14">
        <v>42964</v>
      </c>
      <c r="B1166" s="11" t="s">
        <v>130</v>
      </c>
      <c r="C1166" s="11">
        <v>600</v>
      </c>
      <c r="D1166" s="11" t="s">
        <v>12</v>
      </c>
      <c r="E1166" s="21">
        <v>1052</v>
      </c>
      <c r="F1166" s="21">
        <v>1040</v>
      </c>
      <c r="G1166" s="11">
        <v>0</v>
      </c>
      <c r="H1166" s="2">
        <f t="shared" ref="H1166" si="3141">(IF(D1166="SELL",E1166-F1166,IF(D1166="BUY",F1166-E1166)))*C1166</f>
        <v>-7200</v>
      </c>
      <c r="I1166" s="2">
        <v>0</v>
      </c>
      <c r="J1166" s="2">
        <f t="shared" ref="J1166" si="3142">(I1166+H1166)/C1166</f>
        <v>-12</v>
      </c>
      <c r="K1166" s="3">
        <f t="shared" ref="K1166" si="3143">J1166*C1166</f>
        <v>-7200</v>
      </c>
    </row>
    <row r="1167" spans="1:11" ht="15.75">
      <c r="A1167" s="14">
        <v>42964</v>
      </c>
      <c r="B1167" s="11" t="s">
        <v>134</v>
      </c>
      <c r="C1167" s="11">
        <v>750</v>
      </c>
      <c r="D1167" s="11" t="s">
        <v>12</v>
      </c>
      <c r="E1167" s="21">
        <v>1050</v>
      </c>
      <c r="F1167" s="21">
        <v>1040</v>
      </c>
      <c r="G1167" s="11">
        <v>0</v>
      </c>
      <c r="H1167" s="2">
        <f t="shared" ref="H1167" si="3144">(IF(D1167="SELL",E1167-F1167,IF(D1167="BUY",F1167-E1167)))*C1167</f>
        <v>-7500</v>
      </c>
      <c r="I1167" s="2">
        <v>0</v>
      </c>
      <c r="J1167" s="2">
        <f t="shared" ref="J1167" si="3145">(I1167+H1167)/C1167</f>
        <v>-10</v>
      </c>
      <c r="K1167" s="3">
        <f t="shared" ref="K1167" si="3146">J1167*C1167</f>
        <v>-7500</v>
      </c>
    </row>
    <row r="1168" spans="1:11" ht="15.75">
      <c r="A1168" s="14">
        <v>42964</v>
      </c>
      <c r="B1168" s="11" t="s">
        <v>117</v>
      </c>
      <c r="C1168" s="11">
        <v>3500</v>
      </c>
      <c r="D1168" s="11" t="s">
        <v>13</v>
      </c>
      <c r="E1168" s="21">
        <v>147.5</v>
      </c>
      <c r="F1168" s="21">
        <v>146.25</v>
      </c>
      <c r="G1168" s="11">
        <v>0</v>
      </c>
      <c r="H1168" s="2">
        <f t="shared" ref="H1168:H1169" si="3147">(IF(D1168="SELL",E1168-F1168,IF(D1168="BUY",F1168-E1168)))*C1168</f>
        <v>4375</v>
      </c>
      <c r="I1168" s="2">
        <v>0</v>
      </c>
      <c r="J1168" s="2">
        <f t="shared" ref="J1168:J1169" si="3148">(I1168+H1168)/C1168</f>
        <v>1.25</v>
      </c>
      <c r="K1168" s="3">
        <f t="shared" ref="K1168:K1169" si="3149">J1168*C1168</f>
        <v>4375</v>
      </c>
    </row>
    <row r="1169" spans="1:11" ht="15.75">
      <c r="A1169" s="14">
        <v>42964</v>
      </c>
      <c r="B1169" s="11" t="s">
        <v>118</v>
      </c>
      <c r="C1169" s="11">
        <v>125</v>
      </c>
      <c r="D1169" s="11" t="s">
        <v>13</v>
      </c>
      <c r="E1169" s="21">
        <v>5350</v>
      </c>
      <c r="F1169" s="21">
        <v>5320</v>
      </c>
      <c r="G1169" s="11">
        <v>0</v>
      </c>
      <c r="H1169" s="2">
        <f t="shared" si="3147"/>
        <v>3750</v>
      </c>
      <c r="I1169" s="2">
        <v>0</v>
      </c>
      <c r="J1169" s="2">
        <f t="shared" si="3148"/>
        <v>30</v>
      </c>
      <c r="K1169" s="3">
        <f t="shared" si="3149"/>
        <v>3750</v>
      </c>
    </row>
    <row r="1170" spans="1:11" ht="15.75">
      <c r="A1170" s="14">
        <v>42964</v>
      </c>
      <c r="B1170" s="11" t="s">
        <v>133</v>
      </c>
      <c r="C1170" s="11">
        <v>6000</v>
      </c>
      <c r="D1170" s="11" t="s">
        <v>12</v>
      </c>
      <c r="E1170" s="21">
        <v>123</v>
      </c>
      <c r="F1170" s="21">
        <v>123.5</v>
      </c>
      <c r="G1170" s="11">
        <v>124.5</v>
      </c>
      <c r="H1170" s="2">
        <f t="shared" ref="H1170" si="3150">(IF(D1170="SELL",E1170-F1170,IF(D1170="BUY",F1170-E1170)))*C1170</f>
        <v>3000</v>
      </c>
      <c r="I1170" s="2">
        <f>(IF(D1170="SELL",IF(G1170="",0,F1170-G1170),IF(D1170="BUY",IF(G1170="",0,G1170-F1170))))*C1170</f>
        <v>6000</v>
      </c>
      <c r="J1170" s="2">
        <f t="shared" ref="J1170" si="3151">(I1170+H1170)/C1170</f>
        <v>1.5</v>
      </c>
      <c r="K1170" s="3">
        <f t="shared" ref="K1170" si="3152">J1170*C1170</f>
        <v>9000</v>
      </c>
    </row>
    <row r="1171" spans="1:11" ht="15.75">
      <c r="A1171" s="14">
        <v>42963</v>
      </c>
      <c r="B1171" s="11" t="s">
        <v>132</v>
      </c>
      <c r="C1171" s="11">
        <v>800</v>
      </c>
      <c r="D1171" s="11" t="s">
        <v>13</v>
      </c>
      <c r="E1171" s="21">
        <v>615</v>
      </c>
      <c r="F1171" s="21">
        <v>623</v>
      </c>
      <c r="G1171" s="11">
        <v>0</v>
      </c>
      <c r="H1171" s="2">
        <f t="shared" ref="H1171" si="3153">(IF(D1171="SELL",E1171-F1171,IF(D1171="BUY",F1171-E1171)))*C1171</f>
        <v>-6400</v>
      </c>
      <c r="I1171" s="2">
        <v>0</v>
      </c>
      <c r="J1171" s="2">
        <f t="shared" ref="J1171" si="3154">(I1171+H1171)/C1171</f>
        <v>-8</v>
      </c>
      <c r="K1171" s="3">
        <f t="shared" ref="K1171" si="3155">J1171*C1171</f>
        <v>-6400</v>
      </c>
    </row>
    <row r="1172" spans="1:11" ht="15.75">
      <c r="A1172" s="14">
        <v>42963</v>
      </c>
      <c r="B1172" s="11" t="s">
        <v>130</v>
      </c>
      <c r="C1172" s="11">
        <v>600</v>
      </c>
      <c r="D1172" s="11" t="s">
        <v>12</v>
      </c>
      <c r="E1172" s="21">
        <v>1043</v>
      </c>
      <c r="F1172" s="21">
        <v>1050</v>
      </c>
      <c r="G1172" s="11">
        <v>0</v>
      </c>
      <c r="H1172" s="2">
        <f t="shared" ref="H1172" si="3156">(IF(D1172="SELL",E1172-F1172,IF(D1172="BUY",F1172-E1172)))*C1172</f>
        <v>4200</v>
      </c>
      <c r="I1172" s="2">
        <v>0</v>
      </c>
      <c r="J1172" s="2">
        <f t="shared" ref="J1172" si="3157">(I1172+H1172)/C1172</f>
        <v>7</v>
      </c>
      <c r="K1172" s="3">
        <f t="shared" ref="K1172" si="3158">J1172*C1172</f>
        <v>4200</v>
      </c>
    </row>
    <row r="1173" spans="1:11" ht="15.75">
      <c r="A1173" s="14">
        <v>42963</v>
      </c>
      <c r="B1173" s="11" t="s">
        <v>131</v>
      </c>
      <c r="C1173" s="11">
        <v>3500</v>
      </c>
      <c r="D1173" s="11" t="s">
        <v>13</v>
      </c>
      <c r="E1173" s="21">
        <v>139.19999999999999</v>
      </c>
      <c r="F1173" s="21">
        <v>138.25</v>
      </c>
      <c r="G1173" s="11">
        <v>0</v>
      </c>
      <c r="H1173" s="2">
        <f t="shared" ref="H1173" si="3159">(IF(D1173="SELL",E1173-F1173,IF(D1173="BUY",F1173-E1173)))*C1173</f>
        <v>3324.99999999996</v>
      </c>
      <c r="I1173" s="2">
        <v>0</v>
      </c>
      <c r="J1173" s="2">
        <f t="shared" ref="J1173" si="3160">(I1173+H1173)/C1173</f>
        <v>0.94999999999998852</v>
      </c>
      <c r="K1173" s="3">
        <f t="shared" ref="K1173" si="3161">J1173*C1173</f>
        <v>3324.99999999996</v>
      </c>
    </row>
    <row r="1174" spans="1:11" ht="15.75">
      <c r="A1174" s="14">
        <v>42961</v>
      </c>
      <c r="B1174" s="11" t="s">
        <v>130</v>
      </c>
      <c r="C1174" s="11">
        <v>600</v>
      </c>
      <c r="D1174" s="11" t="s">
        <v>12</v>
      </c>
      <c r="E1174" s="21">
        <v>1032</v>
      </c>
      <c r="F1174" s="21">
        <v>1037</v>
      </c>
      <c r="G1174" s="11">
        <v>0</v>
      </c>
      <c r="H1174" s="2">
        <f t="shared" ref="H1174" si="3162">(IF(D1174="SELL",E1174-F1174,IF(D1174="BUY",F1174-E1174)))*C1174</f>
        <v>3000</v>
      </c>
      <c r="I1174" s="2">
        <v>0</v>
      </c>
      <c r="J1174" s="2">
        <f t="shared" ref="J1174" si="3163">(I1174+H1174)/C1174</f>
        <v>5</v>
      </c>
      <c r="K1174" s="3">
        <f t="shared" ref="K1174" si="3164">J1174*C1174</f>
        <v>3000</v>
      </c>
    </row>
    <row r="1175" spans="1:11" ht="15.75">
      <c r="A1175" s="14">
        <v>42961</v>
      </c>
      <c r="B1175" s="11" t="s">
        <v>129</v>
      </c>
      <c r="C1175" s="11">
        <v>500</v>
      </c>
      <c r="D1175" s="11" t="s">
        <v>12</v>
      </c>
      <c r="E1175" s="21">
        <v>1063</v>
      </c>
      <c r="F1175" s="21">
        <v>1070</v>
      </c>
      <c r="G1175" s="11">
        <v>0</v>
      </c>
      <c r="H1175" s="2">
        <f t="shared" ref="H1175" si="3165">(IF(D1175="SELL",E1175-F1175,IF(D1175="BUY",F1175-E1175)))*C1175</f>
        <v>3500</v>
      </c>
      <c r="I1175" s="2">
        <v>0</v>
      </c>
      <c r="J1175" s="2">
        <f t="shared" ref="J1175" si="3166">(I1175+H1175)/C1175</f>
        <v>7</v>
      </c>
      <c r="K1175" s="3">
        <f t="shared" ref="K1175" si="3167">J1175*C1175</f>
        <v>3500</v>
      </c>
    </row>
    <row r="1176" spans="1:11" ht="15.75">
      <c r="A1176" s="14">
        <v>42961</v>
      </c>
      <c r="B1176" s="11" t="s">
        <v>128</v>
      </c>
      <c r="C1176" s="11">
        <v>3500</v>
      </c>
      <c r="D1176" s="11" t="s">
        <v>12</v>
      </c>
      <c r="E1176" s="21">
        <v>291</v>
      </c>
      <c r="F1176" s="21">
        <v>292.5</v>
      </c>
      <c r="G1176" s="11">
        <v>294</v>
      </c>
      <c r="H1176" s="2">
        <f t="shared" ref="H1176" si="3168">(IF(D1176="SELL",E1176-F1176,IF(D1176="BUY",F1176-E1176)))*C1176</f>
        <v>5250</v>
      </c>
      <c r="I1176" s="2">
        <f>(IF(D1176="SELL",IF(G1176="",0,F1176-G1176),IF(D1176="BUY",IF(G1176="",0,G1176-F1176))))*C1176</f>
        <v>5250</v>
      </c>
      <c r="J1176" s="2">
        <f t="shared" ref="J1176" si="3169">(I1176+H1176)/C1176</f>
        <v>3</v>
      </c>
      <c r="K1176" s="3">
        <f t="shared" ref="K1176" si="3170">J1176*C1176</f>
        <v>10500</v>
      </c>
    </row>
    <row r="1177" spans="1:11" ht="15.75">
      <c r="A1177" s="14">
        <v>42961</v>
      </c>
      <c r="B1177" s="11" t="s">
        <v>116</v>
      </c>
      <c r="C1177" s="11">
        <v>2000</v>
      </c>
      <c r="D1177" s="11" t="s">
        <v>12</v>
      </c>
      <c r="E1177" s="21">
        <v>617.5</v>
      </c>
      <c r="F1177" s="21">
        <v>619</v>
      </c>
      <c r="G1177" s="11">
        <v>622</v>
      </c>
      <c r="H1177" s="2">
        <f t="shared" ref="H1177" si="3171">(IF(D1177="SELL",E1177-F1177,IF(D1177="BUY",F1177-E1177)))*C1177</f>
        <v>3000</v>
      </c>
      <c r="I1177" s="2">
        <f>(IF(D1177="SELL",IF(G1177="",0,F1177-G1177),IF(D1177="BUY",IF(G1177="",0,G1177-F1177))))*C1177</f>
        <v>6000</v>
      </c>
      <c r="J1177" s="2">
        <f t="shared" ref="J1177" si="3172">(I1177+H1177)/C1177</f>
        <v>4.5</v>
      </c>
      <c r="K1177" s="3">
        <f t="shared" ref="K1177" si="3173">J1177*C1177</f>
        <v>9000</v>
      </c>
    </row>
    <row r="1178" spans="1:11" ht="15.75">
      <c r="A1178" s="14">
        <v>42958</v>
      </c>
      <c r="B1178" s="11" t="s">
        <v>127</v>
      </c>
      <c r="C1178" s="11">
        <v>5000</v>
      </c>
      <c r="D1178" s="11" t="s">
        <v>13</v>
      </c>
      <c r="E1178" s="21">
        <v>108.3</v>
      </c>
      <c r="F1178" s="21">
        <v>110</v>
      </c>
      <c r="G1178" s="11">
        <v>0</v>
      </c>
      <c r="H1178" s="2">
        <f t="shared" ref="H1178" si="3174">(IF(D1178="SELL",E1178-F1178,IF(D1178="BUY",F1178-E1178)))*C1178</f>
        <v>-8500.0000000000146</v>
      </c>
      <c r="I1178" s="2">
        <v>0</v>
      </c>
      <c r="J1178" s="2">
        <f t="shared" ref="J1178" si="3175">(I1178+H1178)/C1178</f>
        <v>-1.7000000000000028</v>
      </c>
      <c r="K1178" s="3">
        <f t="shared" ref="K1178" si="3176">J1178*C1178</f>
        <v>-8500.0000000000146</v>
      </c>
    </row>
    <row r="1179" spans="1:11" ht="15.75">
      <c r="A1179" s="14">
        <v>42958</v>
      </c>
      <c r="B1179" s="11" t="s">
        <v>126</v>
      </c>
      <c r="C1179" s="11">
        <v>500</v>
      </c>
      <c r="D1179" s="11" t="s">
        <v>13</v>
      </c>
      <c r="E1179" s="21">
        <v>1480</v>
      </c>
      <c r="F1179" s="21">
        <v>1470</v>
      </c>
      <c r="G1179" s="11">
        <v>0</v>
      </c>
      <c r="H1179" s="2">
        <f t="shared" ref="H1179" si="3177">(IF(D1179="SELL",E1179-F1179,IF(D1179="BUY",F1179-E1179)))*C1179</f>
        <v>5000</v>
      </c>
      <c r="I1179" s="2">
        <v>0</v>
      </c>
      <c r="J1179" s="2">
        <f t="shared" ref="J1179" si="3178">(I1179+H1179)/C1179</f>
        <v>10</v>
      </c>
      <c r="K1179" s="3">
        <f t="shared" ref="K1179" si="3179">J1179*C1179</f>
        <v>5000</v>
      </c>
    </row>
    <row r="1180" spans="1:11" ht="15.75">
      <c r="A1180" s="14">
        <v>42958</v>
      </c>
      <c r="B1180" s="11" t="s">
        <v>113</v>
      </c>
      <c r="C1180" s="11">
        <v>500</v>
      </c>
      <c r="D1180" s="11" t="s">
        <v>12</v>
      </c>
      <c r="E1180" s="21">
        <v>1300</v>
      </c>
      <c r="F1180" s="21">
        <v>1307</v>
      </c>
      <c r="G1180" s="11">
        <v>1320</v>
      </c>
      <c r="H1180" s="2">
        <f t="shared" ref="H1180" si="3180">(IF(D1180="SELL",E1180-F1180,IF(D1180="BUY",F1180-E1180)))*C1180</f>
        <v>3500</v>
      </c>
      <c r="I1180" s="2">
        <f>(IF(D1180="SELL",IF(G1180="",0,F1180-G1180),IF(D1180="BUY",IF(G1180="",0,G1180-F1180))))*C1180</f>
        <v>6500</v>
      </c>
      <c r="J1180" s="2">
        <f t="shared" ref="J1180" si="3181">(I1180+H1180)/C1180</f>
        <v>20</v>
      </c>
      <c r="K1180" s="3">
        <f t="shared" ref="K1180" si="3182">J1180*C1180</f>
        <v>10000</v>
      </c>
    </row>
    <row r="1181" spans="1:11" ht="15.75">
      <c r="A1181" s="14">
        <v>42957</v>
      </c>
      <c r="B1181" s="11" t="s">
        <v>125</v>
      </c>
      <c r="C1181" s="11">
        <v>400</v>
      </c>
      <c r="D1181" s="11" t="s">
        <v>13</v>
      </c>
      <c r="E1181" s="21">
        <v>1569</v>
      </c>
      <c r="F1181" s="21">
        <v>1559</v>
      </c>
      <c r="G1181" s="11">
        <v>1545</v>
      </c>
      <c r="H1181" s="2">
        <f t="shared" ref="H1181" si="3183">(IF(D1181="SELL",E1181-F1181,IF(D1181="BUY",F1181-E1181)))*C1181</f>
        <v>4000</v>
      </c>
      <c r="I1181" s="2">
        <f>(IF(D1181="SELL",IF(G1181="",0,F1181-G1181),IF(D1181="BUY",IF(G1181="",0,G1181-F1181))))*C1181</f>
        <v>5600</v>
      </c>
      <c r="J1181" s="2">
        <f t="shared" ref="J1181" si="3184">(I1181+H1181)/C1181</f>
        <v>24</v>
      </c>
      <c r="K1181" s="3">
        <f t="shared" ref="K1181" si="3185">J1181*C1181</f>
        <v>9600</v>
      </c>
    </row>
    <row r="1182" spans="1:11" ht="15.75">
      <c r="A1182" s="14">
        <v>42957</v>
      </c>
      <c r="B1182" s="11" t="s">
        <v>123</v>
      </c>
      <c r="C1182" s="11">
        <v>1500</v>
      </c>
      <c r="D1182" s="11" t="s">
        <v>13</v>
      </c>
      <c r="E1182" s="21">
        <v>590</v>
      </c>
      <c r="F1182" s="21">
        <v>588</v>
      </c>
      <c r="G1182" s="11">
        <v>585</v>
      </c>
      <c r="H1182" s="2">
        <f t="shared" ref="H1182" si="3186">(IF(D1182="SELL",E1182-F1182,IF(D1182="BUY",F1182-E1182)))*C1182</f>
        <v>3000</v>
      </c>
      <c r="I1182" s="2">
        <f>(IF(D1182="SELL",IF(G1182="",0,F1182-G1182),IF(D1182="BUY",IF(G1182="",0,G1182-F1182))))*C1182</f>
        <v>4500</v>
      </c>
      <c r="J1182" s="2">
        <f t="shared" ref="J1182" si="3187">(I1182+H1182)/C1182</f>
        <v>5</v>
      </c>
      <c r="K1182" s="3">
        <f t="shared" ref="K1182" si="3188">J1182*C1182</f>
        <v>7500</v>
      </c>
    </row>
    <row r="1183" spans="1:11" ht="15.75">
      <c r="A1183" s="14">
        <v>42956</v>
      </c>
      <c r="B1183" s="11" t="s">
        <v>124</v>
      </c>
      <c r="C1183" s="11">
        <v>1000</v>
      </c>
      <c r="D1183" s="11" t="s">
        <v>13</v>
      </c>
      <c r="E1183" s="21">
        <v>588</v>
      </c>
      <c r="F1183" s="21">
        <v>585</v>
      </c>
      <c r="G1183" s="11">
        <v>0</v>
      </c>
      <c r="H1183" s="2">
        <f t="shared" ref="H1183" si="3189">(IF(D1183="SELL",E1183-F1183,IF(D1183="BUY",F1183-E1183)))*C1183</f>
        <v>3000</v>
      </c>
      <c r="I1183" s="2">
        <v>0</v>
      </c>
      <c r="J1183" s="2">
        <f t="shared" ref="J1183" si="3190">(I1183+H1183)/C1183</f>
        <v>3</v>
      </c>
      <c r="K1183" s="3">
        <f t="shared" ref="K1183" si="3191">J1183*C1183</f>
        <v>3000</v>
      </c>
    </row>
    <row r="1184" spans="1:11" ht="15.75">
      <c r="A1184" s="14">
        <v>42956</v>
      </c>
      <c r="B1184" s="11" t="s">
        <v>123</v>
      </c>
      <c r="C1184" s="11">
        <v>1500</v>
      </c>
      <c r="D1184" s="11" t="s">
        <v>13</v>
      </c>
      <c r="E1184" s="21">
        <v>618.5</v>
      </c>
      <c r="F1184" s="21">
        <v>616.5</v>
      </c>
      <c r="G1184" s="11">
        <v>610</v>
      </c>
      <c r="H1184" s="2">
        <f t="shared" ref="H1184" si="3192">(IF(D1184="SELL",E1184-F1184,IF(D1184="BUY",F1184-E1184)))*C1184</f>
        <v>3000</v>
      </c>
      <c r="I1184" s="2">
        <f>(IF(D1184="SELL",IF(G1184="",0,F1184-G1184),IF(D1184="BUY",IF(G1184="",0,G1184-F1184))))*C1184</f>
        <v>9750</v>
      </c>
      <c r="J1184" s="2">
        <f t="shared" ref="J1184" si="3193">(I1184+H1184)/C1184</f>
        <v>8.5</v>
      </c>
      <c r="K1184" s="3">
        <f t="shared" ref="K1184" si="3194">J1184*C1184</f>
        <v>12750</v>
      </c>
    </row>
    <row r="1185" spans="1:11" ht="15.75">
      <c r="A1185" s="14">
        <v>42956</v>
      </c>
      <c r="B1185" s="11" t="s">
        <v>122</v>
      </c>
      <c r="C1185" s="11">
        <v>6000</v>
      </c>
      <c r="D1185" s="11" t="s">
        <v>12</v>
      </c>
      <c r="E1185" s="21">
        <v>138</v>
      </c>
      <c r="F1185" s="21">
        <v>138.5</v>
      </c>
      <c r="G1185" s="11">
        <v>0</v>
      </c>
      <c r="H1185" s="2">
        <f t="shared" ref="H1185" si="3195">(IF(D1185="SELL",E1185-F1185,IF(D1185="BUY",F1185-E1185)))*C1185</f>
        <v>3000</v>
      </c>
      <c r="I1185" s="2">
        <v>0</v>
      </c>
      <c r="J1185" s="2">
        <f t="shared" ref="J1185" si="3196">(I1185+H1185)/C1185</f>
        <v>0.5</v>
      </c>
      <c r="K1185" s="3">
        <f t="shared" ref="K1185" si="3197">J1185*C1185</f>
        <v>3000</v>
      </c>
    </row>
    <row r="1186" spans="1:11" ht="15.75">
      <c r="A1186" s="14">
        <v>42955</v>
      </c>
      <c r="B1186" s="11" t="s">
        <v>121</v>
      </c>
      <c r="C1186" s="11">
        <v>3000</v>
      </c>
      <c r="D1186" s="11" t="s">
        <v>12</v>
      </c>
      <c r="E1186" s="21">
        <v>257.5</v>
      </c>
      <c r="F1186" s="21">
        <v>258.5</v>
      </c>
      <c r="G1186" s="11">
        <v>0</v>
      </c>
      <c r="H1186" s="2">
        <f t="shared" ref="H1186:H1187" si="3198">(IF(D1186="SELL",E1186-F1186,IF(D1186="BUY",F1186-E1186)))*C1186</f>
        <v>3000</v>
      </c>
      <c r="I1186" s="2">
        <v>0</v>
      </c>
      <c r="J1186" s="2">
        <f t="shared" ref="J1186:J1187" si="3199">(I1186+H1186)/C1186</f>
        <v>1</v>
      </c>
      <c r="K1186" s="3">
        <f t="shared" ref="K1186:K1187" si="3200">J1186*C1186</f>
        <v>3000</v>
      </c>
    </row>
    <row r="1187" spans="1:11" ht="15.75">
      <c r="A1187" s="14">
        <v>42955</v>
      </c>
      <c r="B1187" s="11" t="s">
        <v>120</v>
      </c>
      <c r="C1187" s="11">
        <v>3200</v>
      </c>
      <c r="D1187" s="11" t="s">
        <v>12</v>
      </c>
      <c r="E1187" s="21">
        <v>290.5</v>
      </c>
      <c r="F1187" s="21">
        <v>291.5</v>
      </c>
      <c r="G1187" s="11">
        <v>293</v>
      </c>
      <c r="H1187" s="2">
        <f t="shared" si="3198"/>
        <v>3200</v>
      </c>
      <c r="I1187" s="2">
        <f>(IF(D1187="SELL",IF(G1187="",0,F1187-G1187),IF(D1187="BUY",IF(G1187="",0,G1187-F1187))))*C1187</f>
        <v>4800</v>
      </c>
      <c r="J1187" s="2">
        <f t="shared" si="3199"/>
        <v>2.5</v>
      </c>
      <c r="K1187" s="3">
        <f t="shared" si="3200"/>
        <v>8000</v>
      </c>
    </row>
    <row r="1188" spans="1:11" ht="15.75">
      <c r="A1188" s="14">
        <v>42954</v>
      </c>
      <c r="B1188" s="11" t="s">
        <v>119</v>
      </c>
      <c r="C1188" s="11">
        <v>1800</v>
      </c>
      <c r="D1188" s="11" t="s">
        <v>12</v>
      </c>
      <c r="E1188" s="21">
        <v>304</v>
      </c>
      <c r="F1188" s="21">
        <v>304</v>
      </c>
      <c r="G1188" s="11">
        <v>0</v>
      </c>
      <c r="H1188" s="2">
        <f t="shared" ref="H1188" si="3201">(IF(D1188="SELL",E1188-F1188,IF(D1188="BUY",F1188-E1188)))*C1188</f>
        <v>0</v>
      </c>
      <c r="I1188" s="2">
        <v>0</v>
      </c>
      <c r="J1188" s="2">
        <f t="shared" ref="J1188" si="3202">(I1188+H1188)/C1188</f>
        <v>0</v>
      </c>
      <c r="K1188" s="3">
        <f t="shared" ref="K1188" si="3203">J1188*C1188</f>
        <v>0</v>
      </c>
    </row>
    <row r="1189" spans="1:11" ht="15.75">
      <c r="A1189" s="14">
        <v>42954</v>
      </c>
      <c r="B1189" s="11" t="s">
        <v>112</v>
      </c>
      <c r="C1189" s="11">
        <v>200</v>
      </c>
      <c r="D1189" s="11" t="s">
        <v>13</v>
      </c>
      <c r="E1189" s="21">
        <v>4204</v>
      </c>
      <c r="F1189" s="21">
        <v>4185</v>
      </c>
      <c r="G1189" s="11">
        <v>4140</v>
      </c>
      <c r="H1189" s="2">
        <f t="shared" ref="H1189" si="3204">(IF(D1189="SELL",E1189-F1189,IF(D1189="BUY",F1189-E1189)))*C1189</f>
        <v>3800</v>
      </c>
      <c r="I1189" s="11">
        <v>0</v>
      </c>
      <c r="J1189" s="2">
        <f t="shared" ref="J1189" si="3205">(I1189+H1189)/C1189</f>
        <v>19</v>
      </c>
      <c r="K1189" s="3">
        <f t="shared" ref="K1189" si="3206">J1189*C1189</f>
        <v>3800</v>
      </c>
    </row>
    <row r="1190" spans="1:11" ht="15.75">
      <c r="A1190" s="14">
        <v>42954</v>
      </c>
      <c r="B1190" s="11" t="s">
        <v>28</v>
      </c>
      <c r="C1190" s="11">
        <v>3000</v>
      </c>
      <c r="D1190" s="11" t="s">
        <v>12</v>
      </c>
      <c r="E1190" s="21">
        <v>309</v>
      </c>
      <c r="F1190" s="21">
        <v>310</v>
      </c>
      <c r="G1190" s="11">
        <v>0</v>
      </c>
      <c r="H1190" s="2">
        <f t="shared" ref="H1190" si="3207">(IF(D1190="SELL",E1190-F1190,IF(D1190="BUY",F1190-E1190)))*C1190</f>
        <v>3000</v>
      </c>
      <c r="I1190" s="2">
        <v>0</v>
      </c>
      <c r="J1190" s="2">
        <f t="shared" ref="J1190" si="3208">(I1190+H1190)/C1190</f>
        <v>1</v>
      </c>
      <c r="K1190" s="3">
        <f t="shared" ref="K1190" si="3209">J1190*C1190</f>
        <v>3000</v>
      </c>
    </row>
    <row r="1191" spans="1:11" ht="15.75">
      <c r="A1191" s="14">
        <v>42951</v>
      </c>
      <c r="B1191" s="11" t="s">
        <v>113</v>
      </c>
      <c r="C1191" s="11">
        <v>500</v>
      </c>
      <c r="D1191" s="11" t="s">
        <v>12</v>
      </c>
      <c r="E1191" s="21">
        <v>1285</v>
      </c>
      <c r="F1191" s="21">
        <v>1290</v>
      </c>
      <c r="G1191" s="11">
        <v>0</v>
      </c>
      <c r="H1191" s="2">
        <f t="shared" ref="H1191" si="3210">(IF(D1191="SELL",E1191-F1191,IF(D1191="BUY",F1191-E1191)))*C1191</f>
        <v>2500</v>
      </c>
      <c r="I1191" s="2">
        <v>0</v>
      </c>
      <c r="J1191" s="2">
        <f t="shared" ref="J1191" si="3211">(I1191+H1191)/C1191</f>
        <v>5</v>
      </c>
      <c r="K1191" s="3">
        <f t="shared" ref="K1191" si="3212">J1191*C1191</f>
        <v>2500</v>
      </c>
    </row>
    <row r="1192" spans="1:11" ht="15.75">
      <c r="A1192" s="14">
        <v>42951</v>
      </c>
      <c r="B1192" s="11" t="s">
        <v>115</v>
      </c>
      <c r="C1192" s="11">
        <v>4500</v>
      </c>
      <c r="D1192" s="11" t="s">
        <v>12</v>
      </c>
      <c r="E1192" s="21">
        <v>136.5</v>
      </c>
      <c r="F1192" s="21">
        <v>137.5</v>
      </c>
      <c r="G1192" s="11">
        <v>0</v>
      </c>
      <c r="H1192" s="2">
        <f t="shared" ref="H1192" si="3213">(IF(D1192="SELL",E1192-F1192,IF(D1192="BUY",F1192-E1192)))*C1192</f>
        <v>4500</v>
      </c>
      <c r="I1192" s="2">
        <v>0</v>
      </c>
      <c r="J1192" s="2">
        <f t="shared" ref="J1192" si="3214">(I1192+H1192)/C1192</f>
        <v>1</v>
      </c>
      <c r="K1192" s="3">
        <f t="shared" ref="K1192" si="3215">J1192*C1192</f>
        <v>4500</v>
      </c>
    </row>
    <row r="1193" spans="1:11" ht="15.75">
      <c r="A1193" s="14">
        <v>42950</v>
      </c>
      <c r="B1193" s="11" t="s">
        <v>118</v>
      </c>
      <c r="C1193" s="11">
        <v>125</v>
      </c>
      <c r="D1193" s="11" t="s">
        <v>12</v>
      </c>
      <c r="E1193" s="21">
        <v>5140</v>
      </c>
      <c r="F1193" s="21">
        <v>5160</v>
      </c>
      <c r="G1193" s="11">
        <v>5180</v>
      </c>
      <c r="H1193" s="2">
        <f t="shared" ref="H1193" si="3216">(IF(D1193="SELL",E1193-F1193,IF(D1193="BUY",F1193-E1193)))*C1193</f>
        <v>2500</v>
      </c>
      <c r="I1193" s="2">
        <f>(IF(D1193="SELL",IF(G1193="",0,F1193-G1193),IF(D1193="BUY",IF(G1193="",0,G1193-F1193))))*C1193</f>
        <v>2500</v>
      </c>
      <c r="J1193" s="2">
        <f t="shared" ref="J1193" si="3217">(I1193+H1193)/C1193</f>
        <v>40</v>
      </c>
      <c r="K1193" s="3">
        <f t="shared" ref="K1193" si="3218">J1193*C1193</f>
        <v>5000</v>
      </c>
    </row>
    <row r="1194" spans="1:11" ht="15.75">
      <c r="A1194" s="14">
        <v>42950</v>
      </c>
      <c r="B1194" s="11" t="s">
        <v>28</v>
      </c>
      <c r="C1194" s="11">
        <v>3000</v>
      </c>
      <c r="D1194" s="11" t="s">
        <v>13</v>
      </c>
      <c r="E1194" s="21">
        <v>305.39999999999998</v>
      </c>
      <c r="F1194" s="21">
        <v>304.5</v>
      </c>
      <c r="G1194" s="11">
        <v>0</v>
      </c>
      <c r="H1194" s="2">
        <f t="shared" ref="H1194" si="3219">(IF(D1194="SELL",E1194-F1194,IF(D1194="BUY",F1194-E1194)))*C1194</f>
        <v>2699.9999999999318</v>
      </c>
      <c r="I1194" s="2">
        <v>0</v>
      </c>
      <c r="J1194" s="2">
        <f t="shared" ref="J1194" si="3220">(I1194+H1194)/C1194</f>
        <v>0.89999999999997726</v>
      </c>
      <c r="K1194" s="3">
        <f t="shared" ref="K1194" si="3221">J1194*C1194</f>
        <v>2699.9999999999318</v>
      </c>
    </row>
    <row r="1195" spans="1:11" ht="15.75">
      <c r="A1195" s="14">
        <v>42949</v>
      </c>
      <c r="B1195" s="11" t="s">
        <v>33</v>
      </c>
      <c r="C1195" s="11">
        <v>2000</v>
      </c>
      <c r="D1195" s="11" t="s">
        <v>12</v>
      </c>
      <c r="E1195" s="21">
        <v>270</v>
      </c>
      <c r="F1195" s="21">
        <v>267</v>
      </c>
      <c r="G1195" s="11">
        <v>0</v>
      </c>
      <c r="H1195" s="2">
        <f t="shared" ref="H1195" si="3222">(IF(D1195="SELL",E1195-F1195,IF(D1195="BUY",F1195-E1195)))*C1195</f>
        <v>-6000</v>
      </c>
      <c r="I1195" s="2">
        <v>0</v>
      </c>
      <c r="J1195" s="2">
        <f t="shared" ref="J1195" si="3223">(I1195+H1195)/C1195</f>
        <v>-3</v>
      </c>
      <c r="K1195" s="3">
        <f t="shared" ref="K1195" si="3224">J1195*C1195</f>
        <v>-6000</v>
      </c>
    </row>
    <row r="1196" spans="1:11" ht="15.75">
      <c r="A1196" s="14">
        <v>42949</v>
      </c>
      <c r="B1196" s="11" t="s">
        <v>117</v>
      </c>
      <c r="C1196" s="11">
        <v>3500</v>
      </c>
      <c r="D1196" s="11" t="s">
        <v>12</v>
      </c>
      <c r="E1196" s="21">
        <v>160.30000000000001</v>
      </c>
      <c r="F1196" s="21">
        <v>161</v>
      </c>
      <c r="G1196" s="11">
        <v>0</v>
      </c>
      <c r="H1196" s="2">
        <f t="shared" ref="H1196" si="3225">(IF(D1196="SELL",E1196-F1196,IF(D1196="BUY",F1196-E1196)))*C1196</f>
        <v>2449.99999999996</v>
      </c>
      <c r="I1196" s="2">
        <v>0</v>
      </c>
      <c r="J1196" s="2">
        <f t="shared" ref="J1196" si="3226">(I1196+H1196)/C1196</f>
        <v>0.69999999999998852</v>
      </c>
      <c r="K1196" s="3">
        <f t="shared" ref="K1196" si="3227">J1196*C1196</f>
        <v>2449.99999999996</v>
      </c>
    </row>
    <row r="1197" spans="1:11" ht="15.75">
      <c r="A1197" s="14">
        <v>42947</v>
      </c>
      <c r="B1197" s="11" t="s">
        <v>116</v>
      </c>
      <c r="C1197" s="11">
        <v>2000</v>
      </c>
      <c r="D1197" s="11" t="s">
        <v>12</v>
      </c>
      <c r="E1197" s="21">
        <v>570.79999999999995</v>
      </c>
      <c r="F1197" s="21">
        <v>572</v>
      </c>
      <c r="G1197" s="11">
        <v>0</v>
      </c>
      <c r="H1197" s="2">
        <f t="shared" ref="H1197" si="3228">(IF(D1197="SELL",E1197-F1197,IF(D1197="BUY",F1197-E1197)))*C1197</f>
        <v>2400.0000000000909</v>
      </c>
      <c r="I1197" s="2">
        <v>0</v>
      </c>
      <c r="J1197" s="2">
        <f t="shared" ref="J1197" si="3229">(I1197+H1197)/C1197</f>
        <v>1.2000000000000455</v>
      </c>
      <c r="K1197" s="3">
        <f t="shared" ref="K1197" si="3230">J1197*C1197</f>
        <v>2400.0000000000909</v>
      </c>
    </row>
    <row r="1198" spans="1:11" ht="15.75">
      <c r="A1198" s="14">
        <v>42942</v>
      </c>
      <c r="B1198" s="11" t="s">
        <v>115</v>
      </c>
      <c r="C1198" s="11">
        <v>4500</v>
      </c>
      <c r="D1198" s="11" t="s">
        <v>12</v>
      </c>
      <c r="E1198" s="21">
        <v>133.80000000000001</v>
      </c>
      <c r="F1198" s="21">
        <v>134.5</v>
      </c>
      <c r="G1198" s="11">
        <v>135.80000000000001</v>
      </c>
      <c r="H1198" s="2">
        <f t="shared" ref="H1198" si="3231">(IF(D1198="SELL",E1198-F1198,IF(D1198="BUY",F1198-E1198)))*C1198</f>
        <v>3149.9999999999491</v>
      </c>
      <c r="I1198" s="2">
        <f>(IF(D1198="SELL",IF(G1198="",0,F1198-G1198),IF(D1198="BUY",IF(G1198="",0,G1198-F1198))))*C1198</f>
        <v>5850.0000000000509</v>
      </c>
      <c r="J1198" s="2">
        <f t="shared" ref="J1198" si="3232">(I1198+H1198)/C1198</f>
        <v>2</v>
      </c>
      <c r="K1198" s="3">
        <f t="shared" ref="K1198" si="3233">J1198*C1198</f>
        <v>9000</v>
      </c>
    </row>
    <row r="1199" spans="1:11" ht="15.75">
      <c r="A1199" s="14">
        <v>42940</v>
      </c>
      <c r="B1199" s="11" t="s">
        <v>114</v>
      </c>
      <c r="C1199" s="11">
        <v>500</v>
      </c>
      <c r="D1199" s="11" t="s">
        <v>12</v>
      </c>
      <c r="E1199" s="21">
        <v>1092</v>
      </c>
      <c r="F1199" s="21">
        <v>1097</v>
      </c>
      <c r="G1199" s="11">
        <v>0</v>
      </c>
      <c r="H1199" s="2">
        <f t="shared" ref="H1199" si="3234">(IF(D1199="SELL",E1199-F1199,IF(D1199="BUY",F1199-E1199)))*C1199</f>
        <v>2500</v>
      </c>
      <c r="I1199" s="2">
        <v>0</v>
      </c>
      <c r="J1199" s="2">
        <f t="shared" ref="J1199" si="3235">(I1199+H1199)/C1199</f>
        <v>5</v>
      </c>
      <c r="K1199" s="3">
        <f t="shared" ref="K1199" si="3236">J1199*C1199</f>
        <v>2500</v>
      </c>
    </row>
    <row r="1200" spans="1:11" ht="15.75">
      <c r="A1200" s="14">
        <v>42934</v>
      </c>
      <c r="B1200" s="11" t="s">
        <v>113</v>
      </c>
      <c r="C1200" s="11">
        <v>500</v>
      </c>
      <c r="D1200" s="11" t="s">
        <v>12</v>
      </c>
      <c r="E1200" s="21">
        <v>1300</v>
      </c>
      <c r="F1200" s="21">
        <v>1290</v>
      </c>
      <c r="G1200" s="11">
        <v>0</v>
      </c>
      <c r="H1200" s="2">
        <f t="shared" ref="H1200" si="3237">(IF(D1200="SELL",E1200-F1200,IF(D1200="BUY",F1200-E1200)))*C1200</f>
        <v>-5000</v>
      </c>
      <c r="I1200" s="2">
        <v>0</v>
      </c>
      <c r="J1200" s="2">
        <f t="shared" ref="J1200" si="3238">(I1200+H1200)/C1200</f>
        <v>-10</v>
      </c>
      <c r="K1200" s="3">
        <f t="shared" ref="K1200" si="3239">J1200*C1200</f>
        <v>-5000</v>
      </c>
    </row>
    <row r="1201" spans="1:12" ht="15.75">
      <c r="A1201" s="14">
        <v>42934</v>
      </c>
      <c r="B1201" s="11" t="s">
        <v>112</v>
      </c>
      <c r="C1201" s="11">
        <v>200</v>
      </c>
      <c r="D1201" s="11" t="s">
        <v>12</v>
      </c>
      <c r="E1201" s="21">
        <v>3833</v>
      </c>
      <c r="F1201" s="21">
        <v>3845</v>
      </c>
      <c r="G1201" s="11">
        <v>0</v>
      </c>
      <c r="H1201" s="2">
        <f t="shared" ref="H1201" si="3240">(IF(D1201="SELL",E1201-F1201,IF(D1201="BUY",F1201-E1201)))*C1201</f>
        <v>2400</v>
      </c>
      <c r="I1201" s="2">
        <v>0</v>
      </c>
      <c r="J1201" s="2">
        <f t="shared" ref="J1201" si="3241">(I1201+H1201)/C1201</f>
        <v>12</v>
      </c>
      <c r="K1201" s="3">
        <f t="shared" ref="K1201" si="3242">J1201*C1201</f>
        <v>2400</v>
      </c>
    </row>
    <row r="1202" spans="1:12" ht="15.75">
      <c r="A1202" s="14">
        <v>42934</v>
      </c>
      <c r="B1202" s="11" t="s">
        <v>111</v>
      </c>
      <c r="C1202" s="11">
        <v>1000</v>
      </c>
      <c r="D1202" s="11" t="s">
        <v>12</v>
      </c>
      <c r="E1202" s="21">
        <v>843</v>
      </c>
      <c r="F1202" s="21">
        <v>845.5</v>
      </c>
      <c r="G1202" s="11">
        <v>850</v>
      </c>
      <c r="H1202" s="2">
        <f t="shared" ref="H1202" si="3243">(IF(D1202="SELL",E1202-F1202,IF(D1202="BUY",F1202-E1202)))*C1202</f>
        <v>2500</v>
      </c>
      <c r="I1202" s="2">
        <v>0</v>
      </c>
      <c r="J1202" s="2">
        <f t="shared" ref="J1202" si="3244">(I1202+H1202)/C1202</f>
        <v>2.5</v>
      </c>
      <c r="K1202" s="3">
        <f t="shared" ref="K1202" si="3245">J1202*C1202</f>
        <v>2500</v>
      </c>
    </row>
    <row r="1203" spans="1:12" ht="15.75">
      <c r="A1203" s="14">
        <v>42933</v>
      </c>
      <c r="B1203" s="11" t="s">
        <v>110</v>
      </c>
      <c r="C1203" s="11">
        <v>1500</v>
      </c>
      <c r="D1203" s="11" t="s">
        <v>13</v>
      </c>
      <c r="E1203" s="21">
        <v>556</v>
      </c>
      <c r="F1203" s="21">
        <v>554.4</v>
      </c>
      <c r="G1203" s="11">
        <v>0</v>
      </c>
      <c r="H1203" s="2">
        <f t="shared" ref="H1203" si="3246">(IF(D1203="SELL",E1203-F1203,IF(D1203="BUY",F1203-E1203)))*C1203</f>
        <v>2400.0000000000341</v>
      </c>
      <c r="I1203" s="2">
        <v>0</v>
      </c>
      <c r="J1203" s="2">
        <f t="shared" ref="J1203" si="3247">(I1203+H1203)/C1203</f>
        <v>1.6000000000000227</v>
      </c>
      <c r="K1203" s="3">
        <f t="shared" ref="K1203" si="3248">J1203*C1203</f>
        <v>2400.0000000000341</v>
      </c>
    </row>
    <row r="1204" spans="1:12" s="13" customFormat="1" ht="15.75">
      <c r="A1204" s="14">
        <v>42933</v>
      </c>
      <c r="B1204" s="11" t="s">
        <v>109</v>
      </c>
      <c r="C1204" s="11">
        <v>1300</v>
      </c>
      <c r="D1204" s="11" t="s">
        <v>12</v>
      </c>
      <c r="E1204" s="21">
        <v>518.79999999999995</v>
      </c>
      <c r="F1204" s="21">
        <v>520.70000000000005</v>
      </c>
      <c r="G1204" s="11">
        <v>523.20000000000005</v>
      </c>
      <c r="H1204" s="2">
        <f t="shared" ref="H1204" si="3249">(IF(D1204="SELL",E1204-F1204,IF(D1204="BUY",F1204-E1204)))*C1204</f>
        <v>2470.0000000001182</v>
      </c>
      <c r="I1204" s="2">
        <f>(IF(D1204="SELL",IF(G1204="",0,F1204-G1204),IF(D1204="BUY",IF(G1204="",0,G1204-F1204))))*C1204</f>
        <v>3250</v>
      </c>
      <c r="J1204" s="2">
        <f t="shared" ref="J1204" si="3250">(I1204+H1204)/C1204</f>
        <v>4.4000000000000909</v>
      </c>
      <c r="K1204" s="3">
        <f t="shared" ref="K1204" si="3251">J1204*C1204</f>
        <v>5720.0000000001182</v>
      </c>
      <c r="L1204" s="12"/>
    </row>
    <row r="1205" spans="1:12" s="13" customFormat="1" ht="15.75">
      <c r="A1205" s="14">
        <v>42930</v>
      </c>
      <c r="B1205" s="11" t="s">
        <v>20</v>
      </c>
      <c r="C1205" s="11">
        <v>1800</v>
      </c>
      <c r="D1205" s="11" t="s">
        <v>13</v>
      </c>
      <c r="E1205" s="21">
        <v>401</v>
      </c>
      <c r="F1205" s="21">
        <v>401</v>
      </c>
      <c r="G1205" s="11">
        <v>0</v>
      </c>
      <c r="H1205" s="2">
        <f t="shared" ref="H1205" si="3252">(IF(D1205="SELL",E1205-F1205,IF(D1205="BUY",F1205-E1205)))*C1205</f>
        <v>0</v>
      </c>
      <c r="I1205" s="2">
        <v>0</v>
      </c>
      <c r="J1205" s="2">
        <f t="shared" ref="J1205" si="3253">(I1205+H1205)/C1205</f>
        <v>0</v>
      </c>
      <c r="K1205" s="3">
        <f t="shared" ref="K1205" si="3254">J1205*C1205</f>
        <v>0</v>
      </c>
      <c r="L1205" s="12"/>
    </row>
    <row r="1206" spans="1:12" s="13" customFormat="1" ht="15.75">
      <c r="A1206" s="14">
        <v>42929</v>
      </c>
      <c r="B1206" s="11" t="s">
        <v>53</v>
      </c>
      <c r="C1206" s="11">
        <v>500</v>
      </c>
      <c r="D1206" s="11" t="s">
        <v>13</v>
      </c>
      <c r="E1206" s="21">
        <v>1102</v>
      </c>
      <c r="F1206" s="21">
        <v>1110</v>
      </c>
      <c r="G1206" s="11">
        <v>0</v>
      </c>
      <c r="H1206" s="2">
        <f t="shared" ref="H1206" si="3255">(IF(D1206="SELL",E1206-F1206,IF(D1206="BUY",F1206-E1206)))*C1206</f>
        <v>-4000</v>
      </c>
      <c r="I1206" s="2">
        <v>0</v>
      </c>
      <c r="J1206" s="2">
        <f t="shared" ref="J1206" si="3256">(I1206+H1206)/C1206</f>
        <v>-8</v>
      </c>
      <c r="K1206" s="3">
        <f t="shared" ref="K1206" si="3257">J1206*C1206</f>
        <v>-4000</v>
      </c>
      <c r="L1206" s="12"/>
    </row>
    <row r="1207" spans="1:12" s="13" customFormat="1" ht="15.75">
      <c r="A1207" s="14">
        <v>42929</v>
      </c>
      <c r="B1207" s="11" t="s">
        <v>62</v>
      </c>
      <c r="C1207" s="11">
        <v>2500</v>
      </c>
      <c r="D1207" s="11" t="s">
        <v>12</v>
      </c>
      <c r="E1207" s="21">
        <v>262.5</v>
      </c>
      <c r="F1207" s="21">
        <v>262.5</v>
      </c>
      <c r="G1207" s="11">
        <v>0</v>
      </c>
      <c r="H1207" s="2">
        <f t="shared" ref="H1207" si="3258">(IF(D1207="SELL",E1207-F1207,IF(D1207="BUY",F1207-E1207)))*C1207</f>
        <v>0</v>
      </c>
      <c r="I1207" s="2">
        <v>0</v>
      </c>
      <c r="J1207" s="2">
        <f t="shared" ref="J1207" si="3259">(I1207+H1207)/C1207</f>
        <v>0</v>
      </c>
      <c r="K1207" s="3">
        <f t="shared" ref="K1207" si="3260">J1207*C1207</f>
        <v>0</v>
      </c>
      <c r="L1207" s="12"/>
    </row>
    <row r="1208" spans="1:12" s="13" customFormat="1" ht="15.75">
      <c r="A1208" s="14">
        <v>42927</v>
      </c>
      <c r="B1208" s="11" t="s">
        <v>54</v>
      </c>
      <c r="C1208" s="11">
        <v>350</v>
      </c>
      <c r="D1208" s="11" t="s">
        <v>12</v>
      </c>
      <c r="E1208" s="21">
        <v>1533</v>
      </c>
      <c r="F1208" s="21">
        <v>1533</v>
      </c>
      <c r="G1208" s="11">
        <v>0</v>
      </c>
      <c r="H1208" s="2">
        <f t="shared" ref="H1208" si="3261">(IF(D1208="SELL",E1208-F1208,IF(D1208="BUY",F1208-E1208)))*C1208</f>
        <v>0</v>
      </c>
      <c r="I1208" s="2">
        <v>0</v>
      </c>
      <c r="J1208" s="2">
        <f t="shared" ref="J1208" si="3262">(I1208+H1208)/C1208</f>
        <v>0</v>
      </c>
      <c r="K1208" s="3">
        <f t="shared" ref="K1208" si="3263">J1208*C1208</f>
        <v>0</v>
      </c>
      <c r="L1208" s="12"/>
    </row>
    <row r="1209" spans="1:12" s="13" customFormat="1" ht="15.75">
      <c r="A1209" s="14">
        <v>42923</v>
      </c>
      <c r="B1209" s="11" t="s">
        <v>87</v>
      </c>
      <c r="C1209" s="11">
        <v>2500</v>
      </c>
      <c r="D1209" s="11" t="s">
        <v>12</v>
      </c>
      <c r="E1209" s="21">
        <v>176.5</v>
      </c>
      <c r="F1209" s="21">
        <v>179</v>
      </c>
      <c r="G1209" s="11">
        <v>0</v>
      </c>
      <c r="H1209" s="2">
        <f t="shared" ref="H1209" si="3264">(IF(D1209="SELL",E1209-F1209,IF(D1209="BUY",F1209-E1209)))*C1209</f>
        <v>6250</v>
      </c>
      <c r="I1209" s="2">
        <v>0</v>
      </c>
      <c r="J1209" s="2">
        <f t="shared" ref="J1209" si="3265">(I1209+H1209)/C1209</f>
        <v>2.5</v>
      </c>
      <c r="K1209" s="3">
        <f t="shared" ref="K1209" si="3266">J1209*C1209</f>
        <v>6250</v>
      </c>
      <c r="L1209" s="12"/>
    </row>
    <row r="1210" spans="1:12" s="13" customFormat="1" ht="15.75">
      <c r="A1210" s="14">
        <v>42922</v>
      </c>
      <c r="B1210" s="11" t="s">
        <v>68</v>
      </c>
      <c r="C1210" s="11">
        <v>6000</v>
      </c>
      <c r="D1210" s="11" t="s">
        <v>12</v>
      </c>
      <c r="E1210" s="21">
        <v>176.5</v>
      </c>
      <c r="F1210" s="21">
        <v>179</v>
      </c>
      <c r="G1210" s="11">
        <v>0</v>
      </c>
      <c r="H1210" s="2">
        <f t="shared" ref="H1210" si="3267">(IF(D1210="SELL",E1210-F1210,IF(D1210="BUY",F1210-E1210)))*C1210</f>
        <v>15000</v>
      </c>
      <c r="I1210" s="2">
        <v>0</v>
      </c>
      <c r="J1210" s="2">
        <f t="shared" ref="J1210" si="3268">(I1210+H1210)/C1210</f>
        <v>2.5</v>
      </c>
      <c r="K1210" s="3">
        <f t="shared" ref="K1210" si="3269">J1210*C1210</f>
        <v>15000</v>
      </c>
      <c r="L1210" s="12"/>
    </row>
    <row r="1211" spans="1:12" s="13" customFormat="1" ht="15.75">
      <c r="A1211" s="14">
        <v>42922</v>
      </c>
      <c r="B1211" s="11" t="s">
        <v>94</v>
      </c>
      <c r="C1211" s="11">
        <v>75</v>
      </c>
      <c r="D1211" s="11" t="s">
        <v>12</v>
      </c>
      <c r="E1211" s="21">
        <v>9675</v>
      </c>
      <c r="F1211" s="21">
        <v>9690</v>
      </c>
      <c r="G1211" s="11">
        <v>0</v>
      </c>
      <c r="H1211" s="2">
        <f t="shared" ref="H1211" si="3270">(IF(D1211="SELL",E1211-F1211,IF(D1211="BUY",F1211-E1211)))*C1211</f>
        <v>1125</v>
      </c>
      <c r="I1211" s="2">
        <v>0</v>
      </c>
      <c r="J1211" s="2">
        <f t="shared" ref="J1211" si="3271">(I1211+H1211)/C1211</f>
        <v>15</v>
      </c>
      <c r="K1211" s="3">
        <f t="shared" ref="K1211" si="3272">J1211*C1211</f>
        <v>1125</v>
      </c>
      <c r="L1211" s="12"/>
    </row>
    <row r="1212" spans="1:12" s="13" customFormat="1" ht="15.75">
      <c r="A1212" s="14">
        <v>42922</v>
      </c>
      <c r="B1212" s="11" t="s">
        <v>56</v>
      </c>
      <c r="C1212" s="11">
        <v>1200</v>
      </c>
      <c r="D1212" s="11" t="s">
        <v>12</v>
      </c>
      <c r="E1212" s="21">
        <v>1150</v>
      </c>
      <c r="F1212" s="21">
        <v>1150</v>
      </c>
      <c r="G1212" s="11">
        <v>0</v>
      </c>
      <c r="H1212" s="2">
        <f t="shared" ref="H1212" si="3273">(IF(D1212="SELL",E1212-F1212,IF(D1212="BUY",F1212-E1212)))*C1212</f>
        <v>0</v>
      </c>
      <c r="I1212" s="2">
        <v>0</v>
      </c>
      <c r="J1212" s="2">
        <f t="shared" ref="J1212" si="3274">(I1212+H1212)/C1212</f>
        <v>0</v>
      </c>
      <c r="K1212" s="3">
        <f t="shared" ref="K1212" si="3275">J1212*C1212</f>
        <v>0</v>
      </c>
      <c r="L1212" s="12"/>
    </row>
    <row r="1213" spans="1:12" s="13" customFormat="1" ht="15.75">
      <c r="A1213" s="14">
        <v>42921</v>
      </c>
      <c r="B1213" s="11" t="s">
        <v>108</v>
      </c>
      <c r="C1213" s="11">
        <v>1200</v>
      </c>
      <c r="D1213" s="11" t="s">
        <v>12</v>
      </c>
      <c r="E1213" s="21">
        <v>538</v>
      </c>
      <c r="F1213" s="21">
        <v>534</v>
      </c>
      <c r="G1213" s="11">
        <v>0</v>
      </c>
      <c r="H1213" s="2">
        <f t="shared" ref="H1213" si="3276">(IF(D1213="SELL",E1213-F1213,IF(D1213="BUY",F1213-E1213)))*C1213</f>
        <v>-4800</v>
      </c>
      <c r="I1213" s="2">
        <v>0</v>
      </c>
      <c r="J1213" s="2">
        <f t="shared" ref="J1213" si="3277">(I1213+H1213)/C1213</f>
        <v>-4</v>
      </c>
      <c r="K1213" s="3">
        <f t="shared" ref="K1213" si="3278">J1213*C1213</f>
        <v>-4800</v>
      </c>
      <c r="L1213" s="12"/>
    </row>
    <row r="1214" spans="1:12" s="13" customFormat="1" ht="15.75">
      <c r="A1214" s="14">
        <v>42916</v>
      </c>
      <c r="B1214" s="11" t="s">
        <v>94</v>
      </c>
      <c r="C1214" s="11">
        <v>75</v>
      </c>
      <c r="D1214" s="11" t="s">
        <v>12</v>
      </c>
      <c r="E1214" s="21">
        <v>9490</v>
      </c>
      <c r="F1214" s="21">
        <v>9505</v>
      </c>
      <c r="G1214" s="11">
        <v>9530</v>
      </c>
      <c r="H1214" s="2">
        <f t="shared" ref="H1214" si="3279">(IF(D1214="SELL",E1214-F1214,IF(D1214="BUY",F1214-E1214)))*C1214</f>
        <v>1125</v>
      </c>
      <c r="I1214" s="2">
        <f t="shared" ref="I1214" si="3280">(IF(D1214="SELL",IF(G1214="",0,F1214-G1214),IF(D1214="BUY",IF(G1214="",0,G1214-F1214))))*C1214</f>
        <v>1875</v>
      </c>
      <c r="J1214" s="2">
        <f t="shared" ref="J1214" si="3281">(I1214+H1214)/C1214</f>
        <v>40</v>
      </c>
      <c r="K1214" s="3">
        <f t="shared" ref="K1214" si="3282">J1214*C1214</f>
        <v>3000</v>
      </c>
      <c r="L1214" s="12"/>
    </row>
    <row r="1215" spans="1:12" s="13" customFormat="1" ht="15.75">
      <c r="A1215" s="14">
        <v>42916</v>
      </c>
      <c r="B1215" s="11" t="s">
        <v>16</v>
      </c>
      <c r="C1215" s="11">
        <v>1000</v>
      </c>
      <c r="D1215" s="11" t="s">
        <v>12</v>
      </c>
      <c r="E1215" s="21">
        <v>550</v>
      </c>
      <c r="F1215" s="21">
        <v>552</v>
      </c>
      <c r="G1215" s="11">
        <v>0</v>
      </c>
      <c r="H1215" s="2">
        <f t="shared" ref="H1215" si="3283">(IF(D1215="SELL",E1215-F1215,IF(D1215="BUY",F1215-E1215)))*C1215</f>
        <v>2000</v>
      </c>
      <c r="I1215" s="2">
        <v>0</v>
      </c>
      <c r="J1215" s="2">
        <f t="shared" ref="J1215" si="3284">(I1215+H1215)/C1215</f>
        <v>2</v>
      </c>
      <c r="K1215" s="3">
        <f t="shared" ref="K1215" si="3285">J1215*C1215</f>
        <v>2000</v>
      </c>
      <c r="L1215" s="12"/>
    </row>
    <row r="1216" spans="1:12" s="13" customFormat="1" ht="15.75">
      <c r="A1216" s="14">
        <v>42915</v>
      </c>
      <c r="B1216" s="11" t="s">
        <v>94</v>
      </c>
      <c r="C1216" s="11">
        <v>75</v>
      </c>
      <c r="D1216" s="11" t="s">
        <v>12</v>
      </c>
      <c r="E1216" s="21">
        <v>9500</v>
      </c>
      <c r="F1216" s="21">
        <v>9515</v>
      </c>
      <c r="G1216" s="11">
        <v>9530</v>
      </c>
      <c r="H1216" s="2">
        <f t="shared" ref="H1216" si="3286">(IF(D1216="SELL",E1216-F1216,IF(D1216="BUY",F1216-E1216)))*C1216</f>
        <v>1125</v>
      </c>
      <c r="I1216" s="2">
        <f t="shared" ref="I1216" si="3287">(IF(D1216="SELL",IF(G1216="",0,F1216-G1216),IF(D1216="BUY",IF(G1216="",0,G1216-F1216))))*C1216</f>
        <v>1125</v>
      </c>
      <c r="J1216" s="2">
        <f t="shared" ref="J1216" si="3288">(I1216+H1216)/C1216</f>
        <v>30</v>
      </c>
      <c r="K1216" s="3">
        <f t="shared" ref="K1216" si="3289">J1216*C1216</f>
        <v>2250</v>
      </c>
      <c r="L1216" s="12"/>
    </row>
    <row r="1217" spans="1:12" s="13" customFormat="1" ht="15.75">
      <c r="A1217" s="14">
        <v>42915</v>
      </c>
      <c r="B1217" s="11" t="s">
        <v>62</v>
      </c>
      <c r="C1217" s="11">
        <v>2500</v>
      </c>
      <c r="D1217" s="11" t="s">
        <v>12</v>
      </c>
      <c r="E1217" s="21">
        <v>247.7</v>
      </c>
      <c r="F1217" s="21">
        <v>247.7</v>
      </c>
      <c r="G1217" s="11">
        <v>0</v>
      </c>
      <c r="H1217" s="2">
        <f t="shared" ref="H1217" si="3290">(IF(D1217="SELL",E1217-F1217,IF(D1217="BUY",F1217-E1217)))*C1217</f>
        <v>0</v>
      </c>
      <c r="I1217" s="2">
        <v>0</v>
      </c>
      <c r="J1217" s="2">
        <f t="shared" ref="J1217" si="3291">(I1217+H1217)/C1217</f>
        <v>0</v>
      </c>
      <c r="K1217" s="3">
        <f t="shared" ref="K1217" si="3292">J1217*C1217</f>
        <v>0</v>
      </c>
      <c r="L1217" s="12"/>
    </row>
    <row r="1218" spans="1:12" s="13" customFormat="1" ht="15.75">
      <c r="A1218" s="14">
        <v>42915</v>
      </c>
      <c r="B1218" s="11" t="s">
        <v>48</v>
      </c>
      <c r="C1218" s="11">
        <v>750</v>
      </c>
      <c r="D1218" s="11" t="s">
        <v>12</v>
      </c>
      <c r="E1218" s="21">
        <v>1226</v>
      </c>
      <c r="F1218" s="21">
        <v>1219</v>
      </c>
      <c r="G1218" s="11">
        <v>0</v>
      </c>
      <c r="H1218" s="2">
        <f t="shared" ref="H1218" si="3293">(IF(D1218="SELL",E1218-F1218,IF(D1218="BUY",F1218-E1218)))*C1218</f>
        <v>-5250</v>
      </c>
      <c r="I1218" s="2">
        <v>0</v>
      </c>
      <c r="J1218" s="2">
        <f t="shared" ref="J1218" si="3294">(I1218+H1218)/C1218</f>
        <v>-7</v>
      </c>
      <c r="K1218" s="3">
        <f t="shared" ref="K1218" si="3295">J1218*C1218</f>
        <v>-5250</v>
      </c>
      <c r="L1218" s="12"/>
    </row>
    <row r="1219" spans="1:12" s="13" customFormat="1" ht="15.75">
      <c r="A1219" s="14">
        <v>42914</v>
      </c>
      <c r="B1219" s="11" t="s">
        <v>32</v>
      </c>
      <c r="C1219" s="11">
        <v>600</v>
      </c>
      <c r="D1219" s="11" t="s">
        <v>12</v>
      </c>
      <c r="E1219" s="21">
        <v>1112</v>
      </c>
      <c r="F1219" s="21">
        <v>1112</v>
      </c>
      <c r="G1219" s="11">
        <v>0</v>
      </c>
      <c r="H1219" s="2">
        <f t="shared" ref="H1219" si="3296">(IF(D1219="SELL",E1219-F1219,IF(D1219="BUY",F1219-E1219)))*C1219</f>
        <v>0</v>
      </c>
      <c r="I1219" s="2">
        <v>0</v>
      </c>
      <c r="J1219" s="2">
        <f t="shared" ref="J1219" si="3297">(I1219+H1219)/C1219</f>
        <v>0</v>
      </c>
      <c r="K1219" s="3">
        <f t="shared" ref="K1219" si="3298">J1219*C1219</f>
        <v>0</v>
      </c>
      <c r="L1219" s="12"/>
    </row>
    <row r="1220" spans="1:12" s="13" customFormat="1" ht="15.75">
      <c r="A1220" s="14">
        <v>42909</v>
      </c>
      <c r="B1220" s="11" t="s">
        <v>94</v>
      </c>
      <c r="C1220" s="11">
        <v>75</v>
      </c>
      <c r="D1220" s="11" t="s">
        <v>12</v>
      </c>
      <c r="E1220" s="21">
        <v>9580</v>
      </c>
      <c r="F1220" s="21">
        <v>9590</v>
      </c>
      <c r="G1220" s="11">
        <v>0</v>
      </c>
      <c r="H1220" s="2">
        <f t="shared" ref="H1220" si="3299">(IF(D1220="SELL",E1220-F1220,IF(D1220="BUY",F1220-E1220)))*C1220</f>
        <v>750</v>
      </c>
      <c r="I1220" s="2">
        <v>0</v>
      </c>
      <c r="J1220" s="2">
        <f t="shared" ref="J1220" si="3300">(I1220+H1220)/C1220</f>
        <v>10</v>
      </c>
      <c r="K1220" s="3">
        <f t="shared" ref="K1220" si="3301">J1220*C1220</f>
        <v>750</v>
      </c>
      <c r="L1220" s="12"/>
    </row>
    <row r="1221" spans="1:12" s="13" customFormat="1" ht="15.75">
      <c r="A1221" s="14">
        <v>42909</v>
      </c>
      <c r="B1221" s="11" t="s">
        <v>26</v>
      </c>
      <c r="C1221" s="11">
        <v>125</v>
      </c>
      <c r="D1221" s="11" t="s">
        <v>13</v>
      </c>
      <c r="E1221" s="21">
        <v>7275</v>
      </c>
      <c r="F1221" s="21">
        <v>7260</v>
      </c>
      <c r="G1221" s="11">
        <v>7240</v>
      </c>
      <c r="H1221" s="2">
        <f t="shared" ref="H1221" si="3302">(IF(D1221="SELL",E1221-F1221,IF(D1221="BUY",F1221-E1221)))*C1221</f>
        <v>1875</v>
      </c>
      <c r="I1221" s="2">
        <f t="shared" ref="I1221" si="3303">(IF(D1221="SELL",IF(G1221="",0,F1221-G1221),IF(D1221="BUY",IF(G1221="",0,G1221-F1221))))*C1221</f>
        <v>2500</v>
      </c>
      <c r="J1221" s="2">
        <f t="shared" ref="J1221" si="3304">(I1221+H1221)/C1221</f>
        <v>35</v>
      </c>
      <c r="K1221" s="3">
        <f t="shared" ref="K1221" si="3305">J1221*C1221</f>
        <v>4375</v>
      </c>
      <c r="L1221" s="12"/>
    </row>
    <row r="1222" spans="1:12" s="13" customFormat="1" ht="15.75">
      <c r="A1222" s="14">
        <v>42908</v>
      </c>
      <c r="B1222" s="11" t="s">
        <v>107</v>
      </c>
      <c r="C1222" s="11">
        <v>40</v>
      </c>
      <c r="D1222" s="11" t="s">
        <v>12</v>
      </c>
      <c r="E1222" s="21">
        <v>23850</v>
      </c>
      <c r="F1222" s="21">
        <v>23875</v>
      </c>
      <c r="G1222" s="11">
        <v>0</v>
      </c>
      <c r="H1222" s="2">
        <f t="shared" ref="H1222" si="3306">(IF(D1222="SELL",E1222-F1222,IF(D1222="BUY",F1222-E1222)))*C1222</f>
        <v>1000</v>
      </c>
      <c r="I1222" s="2">
        <v>0</v>
      </c>
      <c r="J1222" s="2">
        <f t="shared" ref="J1222" si="3307">(I1222+H1222)/C1222</f>
        <v>25</v>
      </c>
      <c r="K1222" s="3">
        <f t="shared" ref="K1222" si="3308">J1222*C1222</f>
        <v>1000</v>
      </c>
      <c r="L1222" s="12"/>
    </row>
    <row r="1223" spans="1:12" s="13" customFormat="1" ht="15.75">
      <c r="A1223" s="14">
        <v>42908</v>
      </c>
      <c r="B1223" s="11" t="s">
        <v>101</v>
      </c>
      <c r="C1223" s="11">
        <v>200</v>
      </c>
      <c r="D1223" s="11" t="s">
        <v>12</v>
      </c>
      <c r="E1223" s="21">
        <v>3695</v>
      </c>
      <c r="F1223" s="21">
        <v>3695</v>
      </c>
      <c r="G1223" s="11">
        <v>0</v>
      </c>
      <c r="H1223" s="2">
        <f t="shared" ref="H1223" si="3309">(IF(D1223="SELL",E1223-F1223,IF(D1223="BUY",F1223-E1223)))*C1223</f>
        <v>0</v>
      </c>
      <c r="I1223" s="2">
        <v>0</v>
      </c>
      <c r="J1223" s="2">
        <f t="shared" ref="J1223" si="3310">(I1223+H1223)/C1223</f>
        <v>0</v>
      </c>
      <c r="K1223" s="3">
        <f t="shared" ref="K1223" si="3311">J1223*C1223</f>
        <v>0</v>
      </c>
      <c r="L1223" s="12"/>
    </row>
    <row r="1224" spans="1:12" s="13" customFormat="1" ht="15.75">
      <c r="A1224" s="14">
        <v>42907</v>
      </c>
      <c r="B1224" s="11" t="s">
        <v>106</v>
      </c>
      <c r="C1224" s="11">
        <v>400</v>
      </c>
      <c r="D1224" s="11" t="s">
        <v>12</v>
      </c>
      <c r="E1224" s="21">
        <v>1626</v>
      </c>
      <c r="F1224" s="21">
        <v>1626</v>
      </c>
      <c r="G1224" s="11">
        <v>0</v>
      </c>
      <c r="H1224" s="2">
        <f t="shared" ref="H1224" si="3312">(IF(D1224="SELL",E1224-F1224,IF(D1224="BUY",F1224-E1224)))*C1224</f>
        <v>0</v>
      </c>
      <c r="I1224" s="2">
        <v>0</v>
      </c>
      <c r="J1224" s="2">
        <f t="shared" ref="J1224" si="3313">(I1224+H1224)/C1224</f>
        <v>0</v>
      </c>
      <c r="K1224" s="3">
        <f t="shared" ref="K1224" si="3314">J1224*C1224</f>
        <v>0</v>
      </c>
      <c r="L1224" s="12"/>
    </row>
    <row r="1225" spans="1:12" s="13" customFormat="1" ht="15.75">
      <c r="A1225" s="14">
        <v>42906</v>
      </c>
      <c r="B1225" s="11" t="s">
        <v>103</v>
      </c>
      <c r="C1225" s="11">
        <v>400</v>
      </c>
      <c r="D1225" s="11" t="s">
        <v>12</v>
      </c>
      <c r="E1225" s="21">
        <v>1688</v>
      </c>
      <c r="F1225" s="21">
        <v>1695</v>
      </c>
      <c r="G1225" s="11">
        <v>0</v>
      </c>
      <c r="H1225" s="2">
        <f t="shared" ref="H1225" si="3315">(IF(D1225="SELL",E1225-F1225,IF(D1225="BUY",F1225-E1225)))*C1225</f>
        <v>2800</v>
      </c>
      <c r="I1225" s="2">
        <v>0</v>
      </c>
      <c r="J1225" s="2">
        <f t="shared" ref="J1225" si="3316">(I1225+H1225)/C1225</f>
        <v>7</v>
      </c>
      <c r="K1225" s="3">
        <f t="shared" ref="K1225" si="3317">J1225*C1225</f>
        <v>2800</v>
      </c>
      <c r="L1225" s="12"/>
    </row>
    <row r="1226" spans="1:12" s="13" customFormat="1" ht="15.75">
      <c r="A1226" s="14">
        <v>42906</v>
      </c>
      <c r="B1226" s="11" t="s">
        <v>94</v>
      </c>
      <c r="C1226" s="11">
        <v>75</v>
      </c>
      <c r="D1226" s="11" t="s">
        <v>12</v>
      </c>
      <c r="E1226" s="21">
        <v>9680</v>
      </c>
      <c r="F1226" s="21">
        <v>9680</v>
      </c>
      <c r="G1226" s="11">
        <v>0</v>
      </c>
      <c r="H1226" s="2">
        <f t="shared" ref="H1226:H1228" si="3318">(IF(D1226="SELL",E1226-F1226,IF(D1226="BUY",F1226-E1226)))*C1226</f>
        <v>0</v>
      </c>
      <c r="I1226" s="2">
        <v>0</v>
      </c>
      <c r="J1226" s="2">
        <f t="shared" ref="J1226:J1228" si="3319">(I1226+H1226)/C1226</f>
        <v>0</v>
      </c>
      <c r="K1226" s="3">
        <f t="shared" ref="K1226:K1228" si="3320">J1226*C1226</f>
        <v>0</v>
      </c>
      <c r="L1226" s="12"/>
    </row>
    <row r="1227" spans="1:12" s="13" customFormat="1" ht="15.75">
      <c r="A1227" s="14">
        <v>42905</v>
      </c>
      <c r="B1227" s="11" t="s">
        <v>105</v>
      </c>
      <c r="C1227" s="11">
        <v>300</v>
      </c>
      <c r="D1227" s="11" t="s">
        <v>12</v>
      </c>
      <c r="E1227" s="21">
        <v>2520</v>
      </c>
      <c r="F1227" s="21">
        <v>2520</v>
      </c>
      <c r="G1227" s="11">
        <v>0</v>
      </c>
      <c r="H1227" s="2">
        <f t="shared" ref="H1227" si="3321">(IF(D1227="SELL",E1227-F1227,IF(D1227="BUY",F1227-E1227)))*C1227</f>
        <v>0</v>
      </c>
      <c r="I1227" s="2">
        <v>0</v>
      </c>
      <c r="J1227" s="2">
        <f t="shared" ref="J1227" si="3322">(I1227+H1227)/C1227</f>
        <v>0</v>
      </c>
      <c r="K1227" s="3">
        <f t="shared" ref="K1227" si="3323">J1227*C1227</f>
        <v>0</v>
      </c>
      <c r="L1227" s="12"/>
    </row>
    <row r="1228" spans="1:12" s="13" customFormat="1" ht="15.75">
      <c r="A1228" s="14">
        <v>42905</v>
      </c>
      <c r="B1228" s="11" t="s">
        <v>104</v>
      </c>
      <c r="C1228" s="11">
        <v>400</v>
      </c>
      <c r="D1228" s="11" t="s">
        <v>12</v>
      </c>
      <c r="E1228" s="21">
        <v>1565</v>
      </c>
      <c r="F1228" s="21">
        <v>1576</v>
      </c>
      <c r="G1228" s="11">
        <v>0</v>
      </c>
      <c r="H1228" s="2">
        <f t="shared" si="3318"/>
        <v>4400</v>
      </c>
      <c r="I1228" s="2">
        <v>0</v>
      </c>
      <c r="J1228" s="2">
        <f t="shared" si="3319"/>
        <v>11</v>
      </c>
      <c r="K1228" s="3">
        <f t="shared" si="3320"/>
        <v>4400</v>
      </c>
      <c r="L1228" s="12"/>
    </row>
    <row r="1229" spans="1:12" s="13" customFormat="1" ht="15.75">
      <c r="A1229" s="14">
        <v>42902</v>
      </c>
      <c r="B1229" s="11" t="s">
        <v>102</v>
      </c>
      <c r="C1229" s="11">
        <v>600</v>
      </c>
      <c r="D1229" s="11" t="s">
        <v>12</v>
      </c>
      <c r="E1229" s="21">
        <v>1509</v>
      </c>
      <c r="F1229" s="21">
        <v>1513</v>
      </c>
      <c r="G1229" s="11">
        <v>0</v>
      </c>
      <c r="H1229" s="2">
        <f t="shared" ref="H1229" si="3324">(IF(D1229="SELL",E1229-F1229,IF(D1229="BUY",F1229-E1229)))*C1229</f>
        <v>2400</v>
      </c>
      <c r="I1229" s="2">
        <v>0</v>
      </c>
      <c r="J1229" s="2">
        <f t="shared" ref="J1229" si="3325">(I1229+H1229)/C1229</f>
        <v>4</v>
      </c>
      <c r="K1229" s="3">
        <f t="shared" ref="K1229" si="3326">J1229*C1229</f>
        <v>2400</v>
      </c>
      <c r="L1229" s="12"/>
    </row>
    <row r="1230" spans="1:12" s="13" customFormat="1" ht="15.75">
      <c r="A1230" s="14">
        <v>42902</v>
      </c>
      <c r="B1230" s="11" t="s">
        <v>26</v>
      </c>
      <c r="C1230" s="11">
        <v>150</v>
      </c>
      <c r="D1230" s="11" t="s">
        <v>12</v>
      </c>
      <c r="E1230" s="21">
        <v>7388</v>
      </c>
      <c r="F1230" s="21">
        <v>7388</v>
      </c>
      <c r="G1230" s="11">
        <v>0</v>
      </c>
      <c r="H1230" s="2">
        <f t="shared" ref="H1230" si="3327">(IF(D1230="SELL",E1230-F1230,IF(D1230="BUY",F1230-E1230)))*C1230</f>
        <v>0</v>
      </c>
      <c r="I1230" s="2">
        <v>0</v>
      </c>
      <c r="J1230" s="2">
        <f t="shared" ref="J1230" si="3328">(I1230+H1230)/C1230</f>
        <v>0</v>
      </c>
      <c r="K1230" s="3">
        <f t="shared" ref="K1230" si="3329">J1230*C1230</f>
        <v>0</v>
      </c>
      <c r="L1230" s="12"/>
    </row>
    <row r="1231" spans="1:12" s="13" customFormat="1" ht="15.75">
      <c r="A1231" s="14">
        <v>42901</v>
      </c>
      <c r="B1231" s="11" t="s">
        <v>69</v>
      </c>
      <c r="C1231" s="11">
        <v>3500</v>
      </c>
      <c r="D1231" s="11" t="s">
        <v>12</v>
      </c>
      <c r="E1231" s="21">
        <v>214</v>
      </c>
      <c r="F1231" s="21">
        <v>214</v>
      </c>
      <c r="G1231" s="11">
        <v>0</v>
      </c>
      <c r="H1231" s="2">
        <f t="shared" ref="H1231" si="3330">(IF(D1231="SELL",E1231-F1231,IF(D1231="BUY",F1231-E1231)))*C1231</f>
        <v>0</v>
      </c>
      <c r="I1231" s="2">
        <v>0</v>
      </c>
      <c r="J1231" s="2">
        <f t="shared" ref="J1231" si="3331">(I1231+H1231)/C1231</f>
        <v>0</v>
      </c>
      <c r="K1231" s="3">
        <f t="shared" ref="K1231" si="3332">J1231*C1231</f>
        <v>0</v>
      </c>
      <c r="L1231" s="12"/>
    </row>
    <row r="1232" spans="1:12" s="13" customFormat="1" ht="15.75">
      <c r="A1232" s="14">
        <v>42899</v>
      </c>
      <c r="B1232" s="11" t="s">
        <v>81</v>
      </c>
      <c r="C1232" s="11">
        <v>700</v>
      </c>
      <c r="D1232" s="11" t="s">
        <v>13</v>
      </c>
      <c r="E1232" s="21">
        <v>1833</v>
      </c>
      <c r="F1232" s="21">
        <v>1829</v>
      </c>
      <c r="G1232" s="11">
        <v>1821</v>
      </c>
      <c r="H1232" s="2">
        <f t="shared" ref="H1232" si="3333">(IF(D1232="SELL",E1232-F1232,IF(D1232="BUY",F1232-E1232)))*C1232</f>
        <v>2800</v>
      </c>
      <c r="I1232" s="2">
        <f t="shared" ref="I1232" si="3334">(IF(D1232="SELL",IF(G1232="",0,F1232-G1232),IF(D1232="BUY",IF(G1232="",0,G1232-F1232))))*C1232</f>
        <v>5600</v>
      </c>
      <c r="J1232" s="2">
        <f t="shared" ref="J1232" si="3335">(I1232+H1232)/C1232</f>
        <v>12</v>
      </c>
      <c r="K1232" s="3">
        <f t="shared" ref="K1232" si="3336">J1232*C1232</f>
        <v>8400</v>
      </c>
      <c r="L1232" s="12"/>
    </row>
    <row r="1233" spans="1:12" s="13" customFormat="1" ht="15.75">
      <c r="A1233" s="14">
        <v>42899</v>
      </c>
      <c r="B1233" s="11" t="s">
        <v>94</v>
      </c>
      <c r="C1233" s="11">
        <v>75</v>
      </c>
      <c r="D1233" s="11" t="s">
        <v>12</v>
      </c>
      <c r="E1233" s="21">
        <v>9645</v>
      </c>
      <c r="F1233" s="21">
        <v>9655</v>
      </c>
      <c r="G1233" s="11">
        <v>0</v>
      </c>
      <c r="H1233" s="2">
        <f t="shared" ref="H1233" si="3337">(IF(D1233="SELL",E1233-F1233,IF(D1233="BUY",F1233-E1233)))*C1233</f>
        <v>750</v>
      </c>
      <c r="I1233" s="15">
        <v>0</v>
      </c>
      <c r="J1233" s="2">
        <f t="shared" ref="J1233" si="3338">(I1233+H1233)/C1233</f>
        <v>10</v>
      </c>
      <c r="K1233" s="3">
        <f t="shared" ref="K1233" si="3339">J1233*C1233</f>
        <v>750</v>
      </c>
      <c r="L1233" s="12"/>
    </row>
    <row r="1234" spans="1:12" s="13" customFormat="1" ht="15.75">
      <c r="A1234" s="14">
        <v>42899</v>
      </c>
      <c r="B1234" s="11" t="s">
        <v>54</v>
      </c>
      <c r="C1234" s="11">
        <v>700</v>
      </c>
      <c r="D1234" s="11" t="s">
        <v>12</v>
      </c>
      <c r="E1234" s="21">
        <v>1500</v>
      </c>
      <c r="F1234" s="21">
        <v>1511</v>
      </c>
      <c r="G1234" s="11">
        <v>0</v>
      </c>
      <c r="H1234" s="2">
        <f t="shared" ref="H1234" si="3340">(IF(D1234="SELL",E1234-F1234,IF(D1234="BUY",F1234-E1234)))*C1234</f>
        <v>7700</v>
      </c>
      <c r="I1234" s="15">
        <v>0</v>
      </c>
      <c r="J1234" s="2">
        <f t="shared" ref="J1234" si="3341">(I1234+H1234)/C1234</f>
        <v>11</v>
      </c>
      <c r="K1234" s="3">
        <f t="shared" ref="K1234" si="3342">J1234*C1234</f>
        <v>7700</v>
      </c>
      <c r="L1234" s="12"/>
    </row>
    <row r="1235" spans="1:12" s="13" customFormat="1" ht="15.75">
      <c r="A1235" s="14">
        <v>42895</v>
      </c>
      <c r="B1235" s="11" t="s">
        <v>101</v>
      </c>
      <c r="C1235" s="11">
        <v>200</v>
      </c>
      <c r="D1235" s="11" t="s">
        <v>12</v>
      </c>
      <c r="E1235" s="21">
        <v>3682</v>
      </c>
      <c r="F1235" s="21">
        <v>3694</v>
      </c>
      <c r="G1235" s="11">
        <v>0</v>
      </c>
      <c r="H1235" s="2">
        <f t="shared" ref="H1235" si="3343">(IF(D1235="SELL",E1235-F1235,IF(D1235="BUY",F1235-E1235)))*C1235</f>
        <v>2400</v>
      </c>
      <c r="I1235" s="15">
        <v>0</v>
      </c>
      <c r="J1235" s="2">
        <f t="shared" ref="J1235" si="3344">(I1235+H1235)/C1235</f>
        <v>12</v>
      </c>
      <c r="K1235" s="3">
        <f t="shared" ref="K1235" si="3345">J1235*C1235</f>
        <v>2400</v>
      </c>
      <c r="L1235" s="12"/>
    </row>
    <row r="1236" spans="1:12" s="13" customFormat="1" ht="15.75">
      <c r="A1236" s="14">
        <v>42894</v>
      </c>
      <c r="B1236" s="11" t="s">
        <v>15</v>
      </c>
      <c r="C1236" s="11">
        <v>2000</v>
      </c>
      <c r="D1236" s="11" t="s">
        <v>12</v>
      </c>
      <c r="E1236" s="21">
        <v>659</v>
      </c>
      <c r="F1236" s="21">
        <v>662.5</v>
      </c>
      <c r="G1236" s="11">
        <v>0</v>
      </c>
      <c r="H1236" s="2">
        <f t="shared" ref="H1236" si="3346">(IF(D1236="SELL",E1236-F1236,IF(D1236="BUY",F1236-E1236)))*C1236</f>
        <v>7000</v>
      </c>
      <c r="I1236" s="15">
        <v>0</v>
      </c>
      <c r="J1236" s="2">
        <f t="shared" ref="J1236" si="3347">(I1236+H1236)/C1236</f>
        <v>3.5</v>
      </c>
      <c r="K1236" s="3">
        <f t="shared" ref="K1236" si="3348">J1236*C1236</f>
        <v>7000</v>
      </c>
      <c r="L1236" s="12"/>
    </row>
    <row r="1237" spans="1:12" s="13" customFormat="1" ht="15.75">
      <c r="A1237" s="14">
        <v>42893</v>
      </c>
      <c r="B1237" s="11" t="s">
        <v>80</v>
      </c>
      <c r="C1237" s="11">
        <v>2000</v>
      </c>
      <c r="D1237" s="11" t="s">
        <v>12</v>
      </c>
      <c r="E1237" s="21">
        <v>935</v>
      </c>
      <c r="F1237" s="21">
        <v>940</v>
      </c>
      <c r="G1237" s="11">
        <v>0</v>
      </c>
      <c r="H1237" s="2">
        <f t="shared" ref="H1237" si="3349">(IF(D1237="SELL",E1237-F1237,IF(D1237="BUY",F1237-E1237)))*C1237</f>
        <v>10000</v>
      </c>
      <c r="I1237" s="15">
        <v>0</v>
      </c>
      <c r="J1237" s="2">
        <f t="shared" ref="J1237" si="3350">(I1237+H1237)/C1237</f>
        <v>5</v>
      </c>
      <c r="K1237" s="3">
        <f t="shared" ref="K1237" si="3351">J1237*C1237</f>
        <v>10000</v>
      </c>
      <c r="L1237" s="12"/>
    </row>
    <row r="1238" spans="1:12" s="13" customFormat="1" ht="15.75">
      <c r="A1238" s="14">
        <v>42891</v>
      </c>
      <c r="B1238" s="11" t="s">
        <v>53</v>
      </c>
      <c r="C1238" s="11">
        <v>500</v>
      </c>
      <c r="D1238" s="11" t="s">
        <v>12</v>
      </c>
      <c r="E1238" s="21">
        <v>935</v>
      </c>
      <c r="F1238" s="21">
        <v>940</v>
      </c>
      <c r="G1238" s="11">
        <v>0</v>
      </c>
      <c r="H1238" s="2">
        <f t="shared" ref="H1238" si="3352">(IF(D1238="SELL",E1238-F1238,IF(D1238="BUY",F1238-E1238)))*C1238</f>
        <v>2500</v>
      </c>
      <c r="I1238" s="15">
        <v>0</v>
      </c>
      <c r="J1238" s="2">
        <f t="shared" ref="J1238" si="3353">(I1238+H1238)/C1238</f>
        <v>5</v>
      </c>
      <c r="K1238" s="3">
        <f t="shared" ref="K1238" si="3354">J1238*C1238</f>
        <v>2500</v>
      </c>
      <c r="L1238" s="12"/>
    </row>
    <row r="1239" spans="1:12" s="13" customFormat="1" ht="15.75">
      <c r="A1239" s="14">
        <v>42887</v>
      </c>
      <c r="B1239" s="11" t="s">
        <v>100</v>
      </c>
      <c r="C1239" s="11">
        <v>2600</v>
      </c>
      <c r="D1239" s="11" t="s">
        <v>12</v>
      </c>
      <c r="E1239" s="21">
        <v>326</v>
      </c>
      <c r="F1239" s="21">
        <v>324</v>
      </c>
      <c r="G1239" s="11">
        <v>0</v>
      </c>
      <c r="H1239" s="2">
        <f t="shared" ref="H1239" si="3355">(IF(D1239="SELL",E1239-F1239,IF(D1239="BUY",F1239-E1239)))*C1239</f>
        <v>-5200</v>
      </c>
      <c r="I1239" s="15">
        <v>0</v>
      </c>
      <c r="J1239" s="2">
        <f t="shared" ref="J1239" si="3356">(I1239+H1239)/C1239</f>
        <v>-2</v>
      </c>
      <c r="K1239" s="3">
        <f t="shared" ref="K1239" si="3357">J1239*C1239</f>
        <v>-5200</v>
      </c>
      <c r="L1239" s="12"/>
    </row>
    <row r="1240" spans="1:12" s="13" customFormat="1" ht="15.75">
      <c r="A1240" s="14">
        <v>42887</v>
      </c>
      <c r="B1240" s="11" t="s">
        <v>26</v>
      </c>
      <c r="C1240" s="11">
        <v>250</v>
      </c>
      <c r="D1240" s="11" t="s">
        <v>13</v>
      </c>
      <c r="E1240" s="21">
        <v>7170</v>
      </c>
      <c r="F1240" s="21">
        <v>7150</v>
      </c>
      <c r="G1240" s="11">
        <v>0</v>
      </c>
      <c r="H1240" s="2">
        <f t="shared" ref="H1240:H1245" si="3358">(IF(D1240="SELL",E1240-F1240,IF(D1240="BUY",F1240-E1240)))*C1240</f>
        <v>5000</v>
      </c>
      <c r="I1240" s="15">
        <v>0</v>
      </c>
      <c r="J1240" s="2">
        <f t="shared" ref="J1240" si="3359">(I1240+H1240)/C1240</f>
        <v>20</v>
      </c>
      <c r="K1240" s="3">
        <f t="shared" ref="K1240" si="3360">J1240*C1240</f>
        <v>5000</v>
      </c>
      <c r="L1240" s="12"/>
    </row>
    <row r="1241" spans="1:12" s="13" customFormat="1" ht="15.75">
      <c r="A1241" s="14">
        <v>42887</v>
      </c>
      <c r="B1241" s="11" t="s">
        <v>99</v>
      </c>
      <c r="C1241" s="11">
        <v>250</v>
      </c>
      <c r="D1241" s="11" t="s">
        <v>13</v>
      </c>
      <c r="E1241" s="21">
        <v>2547</v>
      </c>
      <c r="F1241" s="21">
        <v>2537</v>
      </c>
      <c r="G1241" s="11">
        <v>0</v>
      </c>
      <c r="H1241" s="2">
        <f t="shared" si="3358"/>
        <v>2500</v>
      </c>
      <c r="I1241" s="15">
        <v>0</v>
      </c>
      <c r="J1241" s="2">
        <f t="shared" ref="J1241" si="3361">(I1241+H1241)/C1241</f>
        <v>10</v>
      </c>
      <c r="K1241" s="3">
        <f t="shared" ref="K1241" si="3362">J1241*C1241</f>
        <v>2500</v>
      </c>
      <c r="L1241" s="12"/>
    </row>
    <row r="1242" spans="1:12" s="13" customFormat="1" ht="15.75">
      <c r="A1242" s="14">
        <v>42886</v>
      </c>
      <c r="B1242" s="11" t="s">
        <v>20</v>
      </c>
      <c r="C1242" s="11">
        <v>600</v>
      </c>
      <c r="D1242" s="11" t="s">
        <v>12</v>
      </c>
      <c r="E1242" s="21">
        <v>950</v>
      </c>
      <c r="F1242" s="21">
        <v>954</v>
      </c>
      <c r="G1242" s="11">
        <v>0</v>
      </c>
      <c r="H1242" s="2">
        <f t="shared" si="3358"/>
        <v>2400</v>
      </c>
      <c r="I1242" s="15">
        <v>0</v>
      </c>
      <c r="J1242" s="2">
        <f t="shared" ref="J1242" si="3363">(I1242+H1242)/C1242</f>
        <v>4</v>
      </c>
      <c r="K1242" s="3">
        <f t="shared" ref="K1242" si="3364">J1242*C1242</f>
        <v>2400</v>
      </c>
      <c r="L1242" s="12"/>
    </row>
    <row r="1243" spans="1:12" s="13" customFormat="1" ht="15.75">
      <c r="A1243" s="14">
        <v>42885</v>
      </c>
      <c r="B1243" s="11" t="s">
        <v>46</v>
      </c>
      <c r="C1243" s="11">
        <v>600</v>
      </c>
      <c r="D1243" s="11" t="s">
        <v>12</v>
      </c>
      <c r="E1243" s="21">
        <v>1115</v>
      </c>
      <c r="F1243" s="21">
        <v>1105</v>
      </c>
      <c r="G1243" s="11">
        <v>0</v>
      </c>
      <c r="H1243" s="2">
        <f t="shared" si="3358"/>
        <v>-6000</v>
      </c>
      <c r="I1243" s="15">
        <v>0</v>
      </c>
      <c r="J1243" s="2">
        <f t="shared" ref="J1243" si="3365">(I1243+H1243)/C1243</f>
        <v>-10</v>
      </c>
      <c r="K1243" s="3">
        <f t="shared" ref="K1243" si="3366">J1243*C1243</f>
        <v>-6000</v>
      </c>
      <c r="L1243" s="12"/>
    </row>
    <row r="1244" spans="1:12" s="13" customFormat="1" ht="15.75">
      <c r="A1244" s="14">
        <v>42880</v>
      </c>
      <c r="B1244" s="11" t="s">
        <v>83</v>
      </c>
      <c r="C1244" s="11">
        <v>1200</v>
      </c>
      <c r="D1244" s="11" t="s">
        <v>12</v>
      </c>
      <c r="E1244" s="21">
        <v>963</v>
      </c>
      <c r="F1244" s="21">
        <v>970</v>
      </c>
      <c r="G1244" s="11">
        <v>0</v>
      </c>
      <c r="H1244" s="2">
        <f t="shared" si="3358"/>
        <v>8400</v>
      </c>
      <c r="I1244" s="15">
        <v>0</v>
      </c>
      <c r="J1244" s="2">
        <f t="shared" ref="J1244" si="3367">(I1244+H1244)/C1244</f>
        <v>7</v>
      </c>
      <c r="K1244" s="3">
        <f t="shared" ref="K1244" si="3368">J1244*C1244</f>
        <v>8400</v>
      </c>
      <c r="L1244" s="12"/>
    </row>
    <row r="1245" spans="1:12" s="13" customFormat="1" ht="15.75">
      <c r="A1245" s="14">
        <v>42879</v>
      </c>
      <c r="B1245" s="11" t="s">
        <v>25</v>
      </c>
      <c r="C1245" s="11">
        <v>1200</v>
      </c>
      <c r="D1245" s="11" t="s">
        <v>13</v>
      </c>
      <c r="E1245" s="21">
        <v>496</v>
      </c>
      <c r="F1245" s="21">
        <v>494</v>
      </c>
      <c r="G1245" s="11">
        <v>0</v>
      </c>
      <c r="H1245" s="2">
        <f t="shared" si="3358"/>
        <v>2400</v>
      </c>
      <c r="I1245" s="15">
        <v>0</v>
      </c>
      <c r="J1245" s="2">
        <f t="shared" ref="J1245" si="3369">(I1245+H1245)/C1245</f>
        <v>2</v>
      </c>
      <c r="K1245" s="3">
        <f t="shared" ref="K1245" si="3370">J1245*C1245</f>
        <v>2400</v>
      </c>
      <c r="L1245" s="12"/>
    </row>
    <row r="1246" spans="1:12" s="13" customFormat="1" ht="15.75">
      <c r="A1246" s="14">
        <v>42878</v>
      </c>
      <c r="B1246" s="11" t="s">
        <v>32</v>
      </c>
      <c r="C1246" s="11">
        <v>2000</v>
      </c>
      <c r="D1246" s="11" t="s">
        <v>12</v>
      </c>
      <c r="E1246" s="21">
        <v>1104</v>
      </c>
      <c r="F1246" s="21">
        <v>1104</v>
      </c>
      <c r="G1246" s="11">
        <v>0</v>
      </c>
      <c r="H1246" s="11">
        <v>0</v>
      </c>
      <c r="I1246" s="15">
        <f t="shared" ref="I1246" si="3371">(IF(D1246="SELL",E1246-F1246,IF(D1246="BUY",F1246-E1246)))*C1246</f>
        <v>0</v>
      </c>
      <c r="J1246" s="16">
        <v>0</v>
      </c>
      <c r="K1246" s="17">
        <f t="shared" ref="K1246" si="3372">(IF(D1246="SELL",IF(H1246="",0,G1246-H1246),IF(D1246="BUY",IF(H1246="",0,(H1246-G1246)))))*C1246</f>
        <v>0</v>
      </c>
      <c r="L1246" s="12"/>
    </row>
    <row r="1247" spans="1:12" s="13" customFormat="1" ht="15.75">
      <c r="A1247" s="14">
        <v>42878</v>
      </c>
      <c r="B1247" s="11" t="s">
        <v>98</v>
      </c>
      <c r="C1247" s="11">
        <v>2000</v>
      </c>
      <c r="D1247" s="11" t="s">
        <v>13</v>
      </c>
      <c r="E1247" s="21">
        <v>478.5</v>
      </c>
      <c r="F1247" s="21">
        <v>478.5</v>
      </c>
      <c r="G1247" s="11">
        <v>0</v>
      </c>
      <c r="H1247" s="11">
        <v>0</v>
      </c>
      <c r="I1247" s="15">
        <f t="shared" ref="I1247" si="3373">(IF(D1247="SELL",E1247-F1247,IF(D1247="BUY",F1247-E1247)))*C1247</f>
        <v>0</v>
      </c>
      <c r="J1247" s="16">
        <v>0</v>
      </c>
      <c r="K1247" s="17">
        <f t="shared" ref="K1247" si="3374">(IF(D1247="SELL",IF(H1247="",0,G1247-H1247),IF(D1247="BUY",IF(H1247="",0,(H1247-G1247)))))*C1247</f>
        <v>0</v>
      </c>
      <c r="L1247" s="12"/>
    </row>
    <row r="1248" spans="1:12" s="13" customFormat="1" ht="15.75">
      <c r="A1248" s="10">
        <v>42878</v>
      </c>
      <c r="B1248" s="11" t="s">
        <v>47</v>
      </c>
      <c r="C1248" s="11">
        <v>1000</v>
      </c>
      <c r="D1248" s="11" t="s">
        <v>13</v>
      </c>
      <c r="E1248" s="21">
        <v>497</v>
      </c>
      <c r="F1248" s="21">
        <v>497</v>
      </c>
      <c r="G1248" s="11">
        <v>0</v>
      </c>
      <c r="H1248" s="2">
        <f t="shared" ref="H1248" si="3375">(IF(D1248="SELL",E1248-F1248,IF(D1248="BUY",F1248-E1248)))*C1248</f>
        <v>0</v>
      </c>
      <c r="I1248" s="2">
        <v>0</v>
      </c>
      <c r="J1248" s="2">
        <f t="shared" ref="J1248" si="3376">(I1248+H1248)/C1248</f>
        <v>0</v>
      </c>
      <c r="K1248" s="3">
        <f t="shared" ref="K1248" si="3377">J1248*C1248</f>
        <v>0</v>
      </c>
      <c r="L1248" s="12"/>
    </row>
    <row r="1249" spans="1:12" s="13" customFormat="1" ht="15.75">
      <c r="A1249" s="10">
        <v>42874</v>
      </c>
      <c r="B1249" s="11" t="s">
        <v>36</v>
      </c>
      <c r="C1249" s="11">
        <v>1100</v>
      </c>
      <c r="D1249" s="11" t="s">
        <v>12</v>
      </c>
      <c r="E1249" s="21">
        <v>684.2</v>
      </c>
      <c r="F1249" s="21">
        <v>684.2</v>
      </c>
      <c r="G1249" s="11">
        <v>0</v>
      </c>
      <c r="H1249" s="2">
        <f t="shared" ref="H1249" si="3378">(IF(D1249="SELL",E1249-F1249,IF(D1249="BUY",F1249-E1249)))*C1249</f>
        <v>0</v>
      </c>
      <c r="I1249" s="2">
        <v>0</v>
      </c>
      <c r="J1249" s="2">
        <f t="shared" ref="J1249" si="3379">(I1249+H1249)/C1249</f>
        <v>0</v>
      </c>
      <c r="K1249" s="3">
        <f t="shared" ref="K1249" si="3380">J1249*C1249</f>
        <v>0</v>
      </c>
      <c r="L1249" s="12"/>
    </row>
    <row r="1250" spans="1:12" s="13" customFormat="1" ht="15.75">
      <c r="A1250" s="10">
        <v>42870</v>
      </c>
      <c r="B1250" s="11" t="s">
        <v>50</v>
      </c>
      <c r="C1250" s="11">
        <v>600</v>
      </c>
      <c r="D1250" s="11" t="s">
        <v>12</v>
      </c>
      <c r="E1250" s="21">
        <v>336.5</v>
      </c>
      <c r="F1250" s="21">
        <v>336.5</v>
      </c>
      <c r="G1250" s="11">
        <v>0</v>
      </c>
      <c r="H1250" s="2">
        <f t="shared" ref="H1250" si="3381">(IF(D1250="SELL",E1250-F1250,IF(D1250="BUY",F1250-E1250)))*C1250</f>
        <v>0</v>
      </c>
      <c r="I1250" s="2">
        <v>0</v>
      </c>
      <c r="J1250" s="2">
        <f t="shared" ref="J1250" si="3382">(I1250+H1250)/C1250</f>
        <v>0</v>
      </c>
      <c r="K1250" s="3">
        <f t="shared" ref="K1250" si="3383">J1250*C1250</f>
        <v>0</v>
      </c>
      <c r="L1250" s="12"/>
    </row>
    <row r="1251" spans="1:12" s="13" customFormat="1" ht="15.75">
      <c r="A1251" s="10">
        <v>42867</v>
      </c>
      <c r="B1251" s="11" t="s">
        <v>38</v>
      </c>
      <c r="C1251" s="11">
        <v>550</v>
      </c>
      <c r="D1251" s="11" t="s">
        <v>13</v>
      </c>
      <c r="E1251" s="21">
        <v>998</v>
      </c>
      <c r="F1251" s="21">
        <v>994</v>
      </c>
      <c r="G1251" s="11">
        <v>986</v>
      </c>
      <c r="H1251" s="2">
        <f t="shared" ref="H1251" si="3384">(IF(D1251="SELL",E1251-F1251,IF(D1251="BUY",F1251-E1251)))*C1251</f>
        <v>2200</v>
      </c>
      <c r="I1251" s="2">
        <f t="shared" ref="I1251" si="3385">(IF(D1251="SELL",IF(G1251="",0,F1251-G1251),IF(D1251="BUY",IF(G1251="",0,G1251-F1251))))*C1251</f>
        <v>4400</v>
      </c>
      <c r="J1251" s="2">
        <f t="shared" ref="J1251" si="3386">(I1251+H1251)/C1251</f>
        <v>12</v>
      </c>
      <c r="K1251" s="3">
        <f t="shared" ref="K1251" si="3387">J1251*C1251</f>
        <v>6600</v>
      </c>
      <c r="L1251" s="12"/>
    </row>
    <row r="1252" spans="1:12" s="13" customFormat="1" ht="15.75">
      <c r="A1252" s="10">
        <v>42867</v>
      </c>
      <c r="B1252" s="11" t="s">
        <v>97</v>
      </c>
      <c r="C1252" s="11">
        <v>400</v>
      </c>
      <c r="D1252" s="11" t="s">
        <v>12</v>
      </c>
      <c r="E1252" s="21">
        <v>1675</v>
      </c>
      <c r="F1252" s="21">
        <v>1675</v>
      </c>
      <c r="G1252" s="11">
        <v>0</v>
      </c>
      <c r="H1252" s="2">
        <f t="shared" ref="H1252" si="3388">(IF(D1252="SELL",E1252-F1252,IF(D1252="BUY",F1252-E1252)))*C1252</f>
        <v>0</v>
      </c>
      <c r="I1252" s="2">
        <v>0</v>
      </c>
      <c r="J1252" s="2">
        <f t="shared" ref="J1252" si="3389">(I1252+H1252)/C1252</f>
        <v>0</v>
      </c>
      <c r="K1252" s="3">
        <f t="shared" ref="K1252" si="3390">J1252*C1252</f>
        <v>0</v>
      </c>
      <c r="L1252" s="12"/>
    </row>
    <row r="1253" spans="1:12" s="13" customFormat="1" ht="15.75">
      <c r="A1253" s="10">
        <v>42866</v>
      </c>
      <c r="B1253" s="11" t="s">
        <v>64</v>
      </c>
      <c r="C1253" s="11">
        <v>1500</v>
      </c>
      <c r="D1253" s="11" t="s">
        <v>12</v>
      </c>
      <c r="E1253" s="21">
        <v>441.5</v>
      </c>
      <c r="F1253" s="21">
        <v>447</v>
      </c>
      <c r="G1253" s="11">
        <v>0</v>
      </c>
      <c r="H1253" s="2">
        <f t="shared" ref="H1253" si="3391">(IF(D1253="SELL",E1253-F1253,IF(D1253="BUY",F1253-E1253)))*C1253</f>
        <v>8250</v>
      </c>
      <c r="I1253" s="2">
        <v>0</v>
      </c>
      <c r="J1253" s="2">
        <f>(I1253+H1253)/C1253</f>
        <v>5.5</v>
      </c>
      <c r="K1253" s="3">
        <f t="shared" ref="K1253" si="3392">J1253*C1253</f>
        <v>8250</v>
      </c>
      <c r="L1253" s="12"/>
    </row>
    <row r="1254" spans="1:12" s="13" customFormat="1" ht="15.75">
      <c r="A1254" s="10">
        <v>42863</v>
      </c>
      <c r="B1254" s="11" t="s">
        <v>64</v>
      </c>
      <c r="C1254" s="11">
        <v>1500</v>
      </c>
      <c r="D1254" s="11" t="s">
        <v>12</v>
      </c>
      <c r="E1254" s="21">
        <v>426</v>
      </c>
      <c r="F1254" s="21">
        <v>426</v>
      </c>
      <c r="G1254" s="11">
        <v>0</v>
      </c>
      <c r="H1254" s="2">
        <f t="shared" ref="H1254" si="3393">(IF(D1254="SELL",E1254-F1254,IF(D1254="BUY",F1254-E1254)))*C1254</f>
        <v>0</v>
      </c>
      <c r="I1254" s="2">
        <v>0</v>
      </c>
      <c r="J1254" s="2">
        <f t="shared" ref="J1254" si="3394">(I1254+H1254)/C1254</f>
        <v>0</v>
      </c>
      <c r="K1254" s="3">
        <f t="shared" ref="K1254" si="3395">J1254*C1254</f>
        <v>0</v>
      </c>
      <c r="L1254" s="12"/>
    </row>
    <row r="1255" spans="1:12" s="13" customFormat="1" ht="15.75">
      <c r="A1255" s="10">
        <v>42863</v>
      </c>
      <c r="B1255" s="11" t="s">
        <v>19</v>
      </c>
      <c r="C1255" s="11">
        <v>2500</v>
      </c>
      <c r="D1255" s="11" t="s">
        <v>12</v>
      </c>
      <c r="E1255" s="21">
        <v>303</v>
      </c>
      <c r="F1255" s="21">
        <v>305.7</v>
      </c>
      <c r="G1255" s="11">
        <v>307</v>
      </c>
      <c r="H1255" s="2">
        <f t="shared" ref="H1255" si="3396">(IF(D1255="SELL",E1255-F1255,IF(D1255="BUY",F1255-E1255)))*C1255</f>
        <v>6749.9999999999718</v>
      </c>
      <c r="I1255" s="2">
        <f t="shared" ref="I1255" si="3397">(IF(D1255="SELL",IF(G1255="",0,F1255-G1255),IF(D1255="BUY",IF(G1255="",0,G1255-F1255))))*C1255</f>
        <v>3250.0000000000282</v>
      </c>
      <c r="J1255" s="2">
        <f>(I1255+H1255)/C1255</f>
        <v>4</v>
      </c>
      <c r="K1255" s="3">
        <f t="shared" ref="K1255" si="3398">J1255*C1255</f>
        <v>10000</v>
      </c>
      <c r="L1255" s="12"/>
    </row>
    <row r="1256" spans="1:12" s="13" customFormat="1" ht="15.75">
      <c r="A1256" s="10">
        <v>42859</v>
      </c>
      <c r="B1256" s="11" t="s">
        <v>96</v>
      </c>
      <c r="C1256" s="11">
        <v>13200</v>
      </c>
      <c r="D1256" s="11" t="s">
        <v>12</v>
      </c>
      <c r="E1256" s="21">
        <v>66</v>
      </c>
      <c r="F1256" s="21">
        <v>66</v>
      </c>
      <c r="G1256" s="11">
        <v>0</v>
      </c>
      <c r="H1256" s="2">
        <f t="shared" ref="H1256" si="3399">(IF(D1256="SELL",E1256-F1256,IF(D1256="BUY",F1256-E1256)))*C1256</f>
        <v>0</v>
      </c>
      <c r="I1256" s="2">
        <v>0</v>
      </c>
      <c r="J1256" s="2">
        <f t="shared" ref="J1256" si="3400">(I1256+H1256)/C1256</f>
        <v>0</v>
      </c>
      <c r="K1256" s="3">
        <f t="shared" ref="K1256" si="3401">J1256*C1256</f>
        <v>0</v>
      </c>
      <c r="L1256" s="12"/>
    </row>
    <row r="1257" spans="1:12" s="13" customFormat="1" ht="15.75">
      <c r="A1257" s="10">
        <v>42858</v>
      </c>
      <c r="B1257" s="11" t="s">
        <v>95</v>
      </c>
      <c r="C1257" s="11">
        <v>1100</v>
      </c>
      <c r="D1257" s="11" t="s">
        <v>13</v>
      </c>
      <c r="E1257" s="21">
        <v>880</v>
      </c>
      <c r="F1257" s="21">
        <v>880</v>
      </c>
      <c r="G1257" s="11">
        <v>0</v>
      </c>
      <c r="H1257" s="2">
        <f t="shared" ref="H1257" si="3402">(IF(D1257="SELL",E1257-F1257,IF(D1257="BUY",F1257-E1257)))*C1257</f>
        <v>0</v>
      </c>
      <c r="I1257" s="2">
        <v>0</v>
      </c>
      <c r="J1257" s="2">
        <f t="shared" ref="J1257" si="3403">(I1257+H1257)/C1257</f>
        <v>0</v>
      </c>
      <c r="K1257" s="3">
        <f t="shared" ref="K1257" si="3404">J1257*C1257</f>
        <v>0</v>
      </c>
      <c r="L1257" s="12"/>
    </row>
    <row r="1258" spans="1:12" s="13" customFormat="1" ht="15.75">
      <c r="A1258" s="10">
        <v>42852</v>
      </c>
      <c r="B1258" s="11" t="s">
        <v>32</v>
      </c>
      <c r="C1258" s="11">
        <v>600</v>
      </c>
      <c r="D1258" s="11" t="s">
        <v>12</v>
      </c>
      <c r="E1258" s="21">
        <v>1105</v>
      </c>
      <c r="F1258" s="21">
        <v>1098</v>
      </c>
      <c r="G1258" s="11">
        <v>0</v>
      </c>
      <c r="H1258" s="2">
        <f t="shared" ref="H1258" si="3405">(IF(D1258="SELL",E1258-F1258,IF(D1258="BUY",F1258-E1258)))*C1258</f>
        <v>-4200</v>
      </c>
      <c r="I1258" s="2">
        <v>0</v>
      </c>
      <c r="J1258" s="2">
        <f t="shared" ref="J1258" si="3406">(I1258+H1258)/C1258</f>
        <v>-7</v>
      </c>
      <c r="K1258" s="3">
        <f t="shared" ref="K1258" si="3407">J1258*C1258</f>
        <v>-4200</v>
      </c>
      <c r="L1258" s="12"/>
    </row>
    <row r="1259" spans="1:12" ht="16.5" customHeight="1">
      <c r="A1259" s="10">
        <v>42851</v>
      </c>
      <c r="B1259" s="11" t="s">
        <v>24</v>
      </c>
      <c r="C1259" s="11">
        <v>2400</v>
      </c>
      <c r="D1259" s="11" t="s">
        <v>12</v>
      </c>
      <c r="E1259" s="21">
        <v>286.39999999999998</v>
      </c>
      <c r="F1259" s="21">
        <v>287.5</v>
      </c>
      <c r="G1259" s="11">
        <v>288.5</v>
      </c>
      <c r="H1259" s="2">
        <f t="shared" ref="H1259:H1261" si="3408">(IF(D1259="SELL",E1259-F1259,IF(D1259="BUY",F1259-E1259)))*C1259</f>
        <v>2640.0000000000546</v>
      </c>
      <c r="I1259" s="2">
        <f t="shared" ref="I1259:I1261" si="3409">(IF(D1259="SELL",IF(G1259="",0,F1259-G1259),IF(D1259="BUY",IF(G1259="",0,G1259-F1259))))*C1259</f>
        <v>2400</v>
      </c>
      <c r="J1259" s="2">
        <f t="shared" ref="J1259:J1261" si="3410">(I1259+H1259)/C1259</f>
        <v>2.1000000000000227</v>
      </c>
      <c r="K1259" s="3">
        <f t="shared" ref="K1259" si="3411">J1259*C1259</f>
        <v>5040.0000000000546</v>
      </c>
    </row>
    <row r="1260" spans="1:12" ht="16.5" customHeight="1">
      <c r="A1260" s="9">
        <v>42845</v>
      </c>
      <c r="B1260" s="7" t="s">
        <v>25</v>
      </c>
      <c r="C1260" s="5">
        <v>1200</v>
      </c>
      <c r="D1260" s="8" t="s">
        <v>12</v>
      </c>
      <c r="E1260" s="22">
        <v>483</v>
      </c>
      <c r="F1260" s="22">
        <v>485</v>
      </c>
      <c r="G1260" s="2">
        <v>488</v>
      </c>
      <c r="H1260" s="2">
        <f t="shared" si="3408"/>
        <v>2400</v>
      </c>
      <c r="I1260" s="2">
        <f t="shared" si="3409"/>
        <v>3600</v>
      </c>
      <c r="J1260" s="2">
        <f t="shared" si="3410"/>
        <v>5</v>
      </c>
      <c r="K1260" s="2">
        <f t="shared" ref="K1260:K1261" si="3412">J1260*C1260</f>
        <v>6000</v>
      </c>
    </row>
    <row r="1261" spans="1:12" ht="16.5" customHeight="1">
      <c r="A1261" s="9">
        <v>42845</v>
      </c>
      <c r="B1261" s="7" t="s">
        <v>47</v>
      </c>
      <c r="C1261" s="5">
        <v>1000</v>
      </c>
      <c r="D1261" s="8" t="s">
        <v>12</v>
      </c>
      <c r="E1261" s="22">
        <v>512</v>
      </c>
      <c r="F1261" s="22">
        <v>514.5</v>
      </c>
      <c r="G1261" s="2">
        <v>518</v>
      </c>
      <c r="H1261" s="2">
        <f t="shared" si="3408"/>
        <v>2500</v>
      </c>
      <c r="I1261" s="2">
        <f t="shared" si="3409"/>
        <v>3500</v>
      </c>
      <c r="J1261" s="2">
        <f t="shared" si="3410"/>
        <v>6</v>
      </c>
      <c r="K1261" s="2">
        <f t="shared" si="3412"/>
        <v>6000</v>
      </c>
    </row>
    <row r="1262" spans="1:12" ht="16.5" customHeight="1">
      <c r="A1262" s="9">
        <v>42844</v>
      </c>
      <c r="B1262" s="7" t="s">
        <v>31</v>
      </c>
      <c r="C1262" s="5">
        <v>5000</v>
      </c>
      <c r="D1262" s="8" t="s">
        <v>12</v>
      </c>
      <c r="E1262" s="22">
        <v>168.5</v>
      </c>
      <c r="F1262" s="22">
        <v>168.5</v>
      </c>
      <c r="G1262" s="2">
        <v>0</v>
      </c>
      <c r="H1262" s="2">
        <f t="shared" ref="H1262" si="3413">(IF(D1262="SELL",E1262-F1262,IF(D1262="BUY",F1262-E1262)))*C1262</f>
        <v>0</v>
      </c>
      <c r="I1262" s="2">
        <v>0</v>
      </c>
      <c r="J1262" s="2">
        <f t="shared" ref="J1262" si="3414">(I1262+H1262)/C1262</f>
        <v>0</v>
      </c>
      <c r="K1262" s="2">
        <f t="shared" ref="K1262" si="3415">J1262*C1262</f>
        <v>0</v>
      </c>
    </row>
    <row r="1263" spans="1:12" ht="16.5" customHeight="1">
      <c r="A1263" s="9">
        <v>42842</v>
      </c>
      <c r="B1263" s="7" t="s">
        <v>17</v>
      </c>
      <c r="C1263" s="5">
        <v>500</v>
      </c>
      <c r="D1263" s="8" t="s">
        <v>12</v>
      </c>
      <c r="E1263" s="22">
        <v>1384</v>
      </c>
      <c r="F1263" s="22">
        <v>1384</v>
      </c>
      <c r="G1263" s="2">
        <v>0</v>
      </c>
      <c r="H1263" s="2">
        <f t="shared" ref="H1263:H1266" si="3416">(IF(D1263="SELL",E1263-F1263,IF(D1263="BUY",F1263-E1263)))*C1263</f>
        <v>0</v>
      </c>
      <c r="I1263" s="2">
        <v>0</v>
      </c>
      <c r="J1263" s="2">
        <f t="shared" ref="J1263:J1266" si="3417">(I1263+H1263)/C1263</f>
        <v>0</v>
      </c>
      <c r="K1263" s="2">
        <f t="shared" ref="K1263:K1266" si="3418">J1263*C1263</f>
        <v>0</v>
      </c>
    </row>
    <row r="1264" spans="1:12" ht="16.5" customHeight="1">
      <c r="A1264" s="9">
        <v>42842</v>
      </c>
      <c r="B1264" s="7" t="s">
        <v>94</v>
      </c>
      <c r="C1264" s="5">
        <v>75</v>
      </c>
      <c r="D1264" s="8" t="s">
        <v>12</v>
      </c>
      <c r="E1264" s="22">
        <v>9170</v>
      </c>
      <c r="F1264" s="22">
        <v>9170</v>
      </c>
      <c r="G1264" s="2">
        <v>0</v>
      </c>
      <c r="H1264" s="2">
        <f t="shared" si="3416"/>
        <v>0</v>
      </c>
      <c r="I1264" s="2">
        <v>0</v>
      </c>
      <c r="J1264" s="2">
        <f t="shared" si="3417"/>
        <v>0</v>
      </c>
      <c r="K1264" s="2">
        <f t="shared" si="3418"/>
        <v>0</v>
      </c>
    </row>
    <row r="1265" spans="1:11" ht="16.5" customHeight="1">
      <c r="A1265" s="9">
        <v>42842</v>
      </c>
      <c r="B1265" s="7" t="s">
        <v>74</v>
      </c>
      <c r="C1265" s="5">
        <v>3000</v>
      </c>
      <c r="D1265" s="8" t="s">
        <v>12</v>
      </c>
      <c r="E1265" s="22">
        <v>224.2</v>
      </c>
      <c r="F1265" s="22">
        <v>226</v>
      </c>
      <c r="G1265" s="2">
        <v>0</v>
      </c>
      <c r="H1265" s="2">
        <f t="shared" si="3416"/>
        <v>5400.0000000000346</v>
      </c>
      <c r="I1265" s="2">
        <v>0</v>
      </c>
      <c r="J1265" s="2">
        <f t="shared" si="3417"/>
        <v>1.8000000000000116</v>
      </c>
      <c r="K1265" s="2">
        <f t="shared" si="3418"/>
        <v>5400.0000000000346</v>
      </c>
    </row>
    <row r="1266" spans="1:11" ht="16.5" customHeight="1">
      <c r="A1266" s="9">
        <v>42842</v>
      </c>
      <c r="B1266" s="7" t="s">
        <v>68</v>
      </c>
      <c r="C1266" s="5">
        <v>6000</v>
      </c>
      <c r="D1266" s="8" t="s">
        <v>12</v>
      </c>
      <c r="E1266" s="22">
        <v>215</v>
      </c>
      <c r="F1266" s="22">
        <v>213</v>
      </c>
      <c r="G1266" s="2">
        <v>0</v>
      </c>
      <c r="H1266" s="2">
        <f t="shared" si="3416"/>
        <v>-12000</v>
      </c>
      <c r="I1266" s="2">
        <v>0</v>
      </c>
      <c r="J1266" s="2">
        <f t="shared" si="3417"/>
        <v>-2</v>
      </c>
      <c r="K1266" s="2">
        <f t="shared" si="3418"/>
        <v>-12000</v>
      </c>
    </row>
    <row r="1267" spans="1:11" ht="16.5" customHeight="1">
      <c r="A1267" s="9">
        <v>42842</v>
      </c>
      <c r="B1267" s="7" t="s">
        <v>34</v>
      </c>
      <c r="C1267" s="5">
        <v>500</v>
      </c>
      <c r="D1267" s="8" t="s">
        <v>12</v>
      </c>
      <c r="E1267" s="22">
        <v>1442</v>
      </c>
      <c r="F1267" s="22">
        <v>1449</v>
      </c>
      <c r="G1267" s="2">
        <v>0</v>
      </c>
      <c r="H1267" s="2">
        <f t="shared" ref="H1267" si="3419">(IF(D1267="SELL",E1267-F1267,IF(D1267="BUY",F1267-E1267)))*C1267</f>
        <v>3500</v>
      </c>
      <c r="I1267" s="2">
        <v>0</v>
      </c>
      <c r="J1267" s="2">
        <f t="shared" ref="J1267" si="3420">(I1267+H1267)/C1267</f>
        <v>7</v>
      </c>
      <c r="K1267" s="2">
        <f t="shared" ref="K1267" si="3421">J1267*C1267</f>
        <v>3500</v>
      </c>
    </row>
    <row r="1268" spans="1:11" ht="16.5" customHeight="1">
      <c r="A1268" s="9">
        <v>42470</v>
      </c>
      <c r="B1268" s="7" t="s">
        <v>93</v>
      </c>
      <c r="C1268" s="5">
        <v>7000</v>
      </c>
      <c r="D1268" s="8" t="s">
        <v>13</v>
      </c>
      <c r="E1268" s="22">
        <v>99</v>
      </c>
      <c r="F1268" s="22">
        <v>100.4</v>
      </c>
      <c r="G1268" s="2">
        <v>0</v>
      </c>
      <c r="H1268" s="2">
        <f t="shared" ref="H1268" si="3422">(IF(D1268="SELL",E1268-F1268,IF(D1268="BUY",F1268-E1268)))*C1268</f>
        <v>-9800.00000000004</v>
      </c>
      <c r="I1268" s="2">
        <v>0</v>
      </c>
      <c r="J1268" s="2">
        <f t="shared" ref="J1268" si="3423">(I1268+H1268)/C1268</f>
        <v>-1.4000000000000057</v>
      </c>
      <c r="K1268" s="2">
        <f t="shared" ref="K1268" si="3424">J1268*C1268</f>
        <v>-9800.00000000004</v>
      </c>
    </row>
    <row r="1269" spans="1:11" ht="16.5" customHeight="1">
      <c r="A1269" s="9">
        <v>42467</v>
      </c>
      <c r="B1269" s="7" t="s">
        <v>92</v>
      </c>
      <c r="C1269" s="5">
        <v>600</v>
      </c>
      <c r="D1269" s="8" t="s">
        <v>12</v>
      </c>
      <c r="E1269" s="22">
        <v>776</v>
      </c>
      <c r="F1269" s="22">
        <v>783</v>
      </c>
      <c r="G1269" s="2">
        <v>0</v>
      </c>
      <c r="H1269" s="2">
        <f t="shared" ref="H1269:H1273" si="3425">(IF(D1269="SELL",E1269-F1269,IF(D1269="BUY",F1269-E1269)))*C1269</f>
        <v>4200</v>
      </c>
      <c r="I1269" s="2">
        <v>0</v>
      </c>
      <c r="J1269" s="2">
        <f t="shared" ref="J1269" si="3426">(I1269+H1269)/C1269</f>
        <v>7</v>
      </c>
      <c r="K1269" s="2">
        <f t="shared" ref="K1269" si="3427">J1269*C1269</f>
        <v>4200</v>
      </c>
    </row>
    <row r="1270" spans="1:11" ht="16.5" customHeight="1">
      <c r="A1270" s="9">
        <v>42466</v>
      </c>
      <c r="B1270" s="7" t="s">
        <v>39</v>
      </c>
      <c r="C1270" s="5">
        <v>1500</v>
      </c>
      <c r="D1270" s="8" t="s">
        <v>12</v>
      </c>
      <c r="E1270" s="22">
        <v>444</v>
      </c>
      <c r="F1270" s="22">
        <v>444</v>
      </c>
      <c r="G1270" s="2">
        <v>0</v>
      </c>
      <c r="H1270" s="2">
        <f t="shared" ref="H1270" si="3428">(IF(D1270="SELL",E1270-F1270,IF(D1270="BUY",F1270-E1270)))*C1270</f>
        <v>0</v>
      </c>
      <c r="I1270" s="2">
        <v>0</v>
      </c>
      <c r="J1270" s="2">
        <f t="shared" ref="J1270" si="3429">(I1270+H1270)/C1270</f>
        <v>0</v>
      </c>
      <c r="K1270" s="2">
        <f t="shared" ref="K1270" si="3430">J1270*C1270</f>
        <v>0</v>
      </c>
    </row>
    <row r="1271" spans="1:11" ht="16.5" customHeight="1">
      <c r="A1271" s="9">
        <v>42460</v>
      </c>
      <c r="B1271" s="7" t="s">
        <v>81</v>
      </c>
      <c r="C1271" s="5">
        <v>700</v>
      </c>
      <c r="D1271" s="8" t="s">
        <v>12</v>
      </c>
      <c r="E1271" s="22">
        <v>1328</v>
      </c>
      <c r="F1271" s="22">
        <v>1333.2</v>
      </c>
      <c r="G1271" s="2">
        <v>1342</v>
      </c>
      <c r="H1271" s="2">
        <f t="shared" si="3425"/>
        <v>3640.0000000000318</v>
      </c>
      <c r="I1271" s="2">
        <f t="shared" ref="I1271" si="3431">(IF(D1271="SELL",IF(G1271="",0,F1271-G1271),IF(D1271="BUY",IF(G1271="",0,G1271-F1271))))*C1271</f>
        <v>6159.9999999999682</v>
      </c>
      <c r="J1271" s="2">
        <f t="shared" ref="J1271:J1273" si="3432">(I1271+H1271)/C1271</f>
        <v>14</v>
      </c>
      <c r="K1271" s="2">
        <f t="shared" ref="K1271" si="3433">J1271*C1271</f>
        <v>9800</v>
      </c>
    </row>
    <row r="1272" spans="1:11" ht="16.5" customHeight="1">
      <c r="A1272" s="9">
        <v>42460</v>
      </c>
      <c r="B1272" s="7" t="s">
        <v>37</v>
      </c>
      <c r="C1272" s="5">
        <v>3000</v>
      </c>
      <c r="D1272" s="8" t="s">
        <v>12</v>
      </c>
      <c r="E1272" s="22">
        <v>372.1</v>
      </c>
      <c r="F1272" s="22">
        <v>372.1</v>
      </c>
      <c r="G1272" s="2">
        <v>0</v>
      </c>
      <c r="H1272" s="2">
        <f t="shared" ref="H1272" si="3434">(IF(D1272="SELL",E1272-F1272,IF(D1272="BUY",F1272-E1272)))*C1272</f>
        <v>0</v>
      </c>
      <c r="I1272" s="2">
        <v>0</v>
      </c>
      <c r="J1272" s="2">
        <v>0</v>
      </c>
      <c r="K1272" s="2">
        <f t="shared" ref="K1272" si="3435">J1272*C1272</f>
        <v>0</v>
      </c>
    </row>
    <row r="1273" spans="1:11" ht="16.5" customHeight="1">
      <c r="A1273" s="9">
        <v>42459</v>
      </c>
      <c r="B1273" s="7" t="s">
        <v>91</v>
      </c>
      <c r="C1273" s="5">
        <v>600</v>
      </c>
      <c r="D1273" s="8" t="s">
        <v>12</v>
      </c>
      <c r="E1273" s="22">
        <v>920</v>
      </c>
      <c r="F1273" s="22">
        <v>924</v>
      </c>
      <c r="G1273" s="2">
        <v>0</v>
      </c>
      <c r="H1273" s="2">
        <f t="shared" si="3425"/>
        <v>2400</v>
      </c>
      <c r="I1273" s="2">
        <v>0</v>
      </c>
      <c r="J1273" s="2">
        <f t="shared" si="3432"/>
        <v>4</v>
      </c>
      <c r="K1273" s="2">
        <f t="shared" ref="K1273" si="3436">J1273*C1273</f>
        <v>2400</v>
      </c>
    </row>
    <row r="1274" spans="1:11" ht="15.75">
      <c r="A1274" s="9">
        <v>42456</v>
      </c>
      <c r="B1274" s="7" t="s">
        <v>73</v>
      </c>
      <c r="C1274" s="5">
        <v>1100</v>
      </c>
      <c r="D1274" s="8" t="s">
        <v>12</v>
      </c>
      <c r="E1274" s="22">
        <v>830</v>
      </c>
      <c r="F1274" s="22">
        <v>830</v>
      </c>
      <c r="G1274" s="2">
        <v>0</v>
      </c>
      <c r="H1274" s="2">
        <f t="shared" ref="H1274" si="3437">(IF(D1274="SELL",E1274-F1274,IF(D1274="BUY",F1274-E1274)))*C1274</f>
        <v>0</v>
      </c>
      <c r="I1274" s="2">
        <v>0</v>
      </c>
      <c r="J1274" s="2">
        <v>0</v>
      </c>
      <c r="K1274" s="2">
        <f t="shared" ref="K1274" si="3438">J1274*C1274</f>
        <v>0</v>
      </c>
    </row>
    <row r="1275" spans="1:11" ht="15.75">
      <c r="A1275" s="9">
        <v>42452</v>
      </c>
      <c r="B1275" s="7" t="s">
        <v>36</v>
      </c>
      <c r="C1275" s="5">
        <v>1100</v>
      </c>
      <c r="D1275" s="8" t="s">
        <v>12</v>
      </c>
      <c r="E1275" s="22">
        <v>592.5</v>
      </c>
      <c r="F1275" s="22">
        <v>595</v>
      </c>
      <c r="G1275" s="2">
        <v>599</v>
      </c>
      <c r="H1275" s="2">
        <f t="shared" ref="H1275" si="3439">(IF(D1275="SELL",E1275-F1275,IF(D1275="BUY",F1275-E1275)))*C1275</f>
        <v>2750</v>
      </c>
      <c r="I1275" s="2">
        <f t="shared" ref="I1275" si="3440">(IF(D1275="SELL",IF(G1275="",0,F1275-G1275),IF(D1275="BUY",IF(G1275="",0,G1275-F1275))))*C1275</f>
        <v>4400</v>
      </c>
      <c r="J1275" s="2">
        <f t="shared" ref="J1275" si="3441">(I1275+H1275)/C1275</f>
        <v>6.5</v>
      </c>
      <c r="K1275" s="2">
        <f t="shared" ref="K1275" si="3442">J1275*C1275</f>
        <v>7150</v>
      </c>
    </row>
    <row r="1276" spans="1:11" ht="15.75">
      <c r="A1276" s="9">
        <v>42451</v>
      </c>
      <c r="B1276" s="7" t="s">
        <v>20</v>
      </c>
      <c r="C1276" s="5">
        <v>600</v>
      </c>
      <c r="D1276" s="8" t="s">
        <v>12</v>
      </c>
      <c r="E1276" s="22">
        <v>1143.5</v>
      </c>
      <c r="F1276" s="22">
        <v>1143.5</v>
      </c>
      <c r="G1276" s="2">
        <v>0</v>
      </c>
      <c r="H1276" s="2">
        <f t="shared" ref="H1276" si="3443">(IF(D1276="SELL",E1276-F1276,IF(D1276="BUY",F1276-E1276)))*C1276</f>
        <v>0</v>
      </c>
      <c r="I1276" s="2">
        <v>0</v>
      </c>
      <c r="J1276" s="2">
        <f t="shared" ref="J1276" si="3444">(I1276+H1276)/C1276</f>
        <v>0</v>
      </c>
      <c r="K1276" s="2">
        <f t="shared" ref="K1276" si="3445">J1276*C1276</f>
        <v>0</v>
      </c>
    </row>
    <row r="1277" spans="1:11" ht="15.75">
      <c r="A1277" s="9">
        <v>42450</v>
      </c>
      <c r="B1277" s="7" t="s">
        <v>20</v>
      </c>
      <c r="C1277" s="5">
        <v>600</v>
      </c>
      <c r="D1277" s="8" t="s">
        <v>12</v>
      </c>
      <c r="E1277" s="22">
        <v>1135</v>
      </c>
      <c r="F1277" s="22">
        <v>1140</v>
      </c>
      <c r="G1277" s="2">
        <v>0</v>
      </c>
      <c r="H1277" s="2">
        <f t="shared" ref="H1277" si="3446">(IF(D1277="SELL",E1277-F1277,IF(D1277="BUY",F1277-E1277)))*C1277</f>
        <v>3000</v>
      </c>
      <c r="I1277" s="2">
        <v>0</v>
      </c>
      <c r="J1277" s="2">
        <f t="shared" ref="J1277" si="3447">(I1277+H1277)/C1277</f>
        <v>5</v>
      </c>
      <c r="K1277" s="2">
        <f t="shared" ref="K1277" si="3448">J1277*C1277</f>
        <v>3000</v>
      </c>
    </row>
    <row r="1278" spans="1:11" ht="15.75">
      <c r="A1278" s="9">
        <v>42445</v>
      </c>
      <c r="B1278" s="7" t="s">
        <v>87</v>
      </c>
      <c r="C1278" s="5">
        <v>2500</v>
      </c>
      <c r="D1278" s="8" t="s">
        <v>13</v>
      </c>
      <c r="E1278" s="22">
        <v>275</v>
      </c>
      <c r="F1278" s="22">
        <v>275</v>
      </c>
      <c r="G1278" s="2">
        <v>0</v>
      </c>
      <c r="H1278" s="2">
        <f t="shared" ref="H1278" si="3449">(IF(D1278="SELL",E1278-F1278,IF(D1278="BUY",F1278-E1278)))*C1278</f>
        <v>0</v>
      </c>
      <c r="I1278" s="2">
        <v>0</v>
      </c>
      <c r="J1278" s="2">
        <f t="shared" ref="J1278" si="3450">(I1278+H1278)/C1278</f>
        <v>0</v>
      </c>
      <c r="K1278" s="2">
        <f t="shared" ref="K1278" si="3451">J1278*C1278</f>
        <v>0</v>
      </c>
    </row>
    <row r="1279" spans="1:11" ht="15.75">
      <c r="A1279" s="4">
        <v>42444</v>
      </c>
      <c r="B1279" s="7" t="s">
        <v>50</v>
      </c>
      <c r="C1279" s="5">
        <v>600</v>
      </c>
      <c r="D1279" s="8" t="s">
        <v>12</v>
      </c>
      <c r="E1279" s="22">
        <v>858</v>
      </c>
      <c r="F1279" s="22">
        <v>863</v>
      </c>
      <c r="G1279" s="2">
        <v>868</v>
      </c>
      <c r="H1279" s="2">
        <f t="shared" ref="H1279" si="3452">(IF(D1279="SELL",E1279-F1279,IF(D1279="BUY",F1279-E1279)))*C1279</f>
        <v>3000</v>
      </c>
      <c r="I1279" s="2">
        <f t="shared" ref="I1279" si="3453">(IF(D1279="SELL",IF(G1279="",0,F1279-G1279),IF(D1279="BUY",IF(G1279="",0,G1279-F1279))))*C1279</f>
        <v>3000</v>
      </c>
      <c r="J1279" s="2">
        <f t="shared" ref="J1279" si="3454">(I1279+H1279)/C1279</f>
        <v>10</v>
      </c>
      <c r="K1279" s="2">
        <f t="shared" ref="K1279" si="3455">J1279*C1279</f>
        <v>6000</v>
      </c>
    </row>
    <row r="1280" spans="1:11" ht="15.75">
      <c r="A1280" s="4">
        <v>42443</v>
      </c>
      <c r="B1280" s="7" t="s">
        <v>90</v>
      </c>
      <c r="C1280" s="5">
        <v>1300</v>
      </c>
      <c r="D1280" s="8" t="s">
        <v>12</v>
      </c>
      <c r="E1280" s="22">
        <v>583</v>
      </c>
      <c r="F1280" s="22">
        <v>583</v>
      </c>
      <c r="G1280" s="2">
        <v>0</v>
      </c>
      <c r="H1280" s="2">
        <f t="shared" ref="H1280" si="3456">(IF(D1280="SELL",E1280-F1280,IF(D1280="BUY",F1280-E1280)))*C1280</f>
        <v>0</v>
      </c>
      <c r="I1280" s="2">
        <v>0</v>
      </c>
      <c r="J1280" s="2">
        <f t="shared" ref="J1280" si="3457">(I1280+H1280)/C1280</f>
        <v>0</v>
      </c>
      <c r="K1280" s="2">
        <f t="shared" ref="K1280" si="3458">J1280*C1280</f>
        <v>0</v>
      </c>
    </row>
    <row r="1281" spans="1:11" ht="15.75">
      <c r="A1281" s="4">
        <v>42439</v>
      </c>
      <c r="B1281" s="7" t="s">
        <v>54</v>
      </c>
      <c r="C1281" s="5">
        <v>700</v>
      </c>
      <c r="D1281" s="8" t="s">
        <v>12</v>
      </c>
      <c r="E1281" s="22">
        <v>1485</v>
      </c>
      <c r="F1281" s="22">
        <v>1485</v>
      </c>
      <c r="G1281" s="2">
        <v>0</v>
      </c>
      <c r="H1281" s="2">
        <f t="shared" ref="H1281" si="3459">(IF(D1281="SELL",E1281-F1281,IF(D1281="BUY",F1281-E1281)))*C1281</f>
        <v>0</v>
      </c>
      <c r="I1281" s="2">
        <v>0</v>
      </c>
      <c r="J1281" s="2">
        <f t="shared" ref="J1281" si="3460">(I1281+H1281)/C1281</f>
        <v>0</v>
      </c>
      <c r="K1281" s="2">
        <f t="shared" ref="K1281" si="3461">J1281*C1281</f>
        <v>0</v>
      </c>
    </row>
    <row r="1282" spans="1:11" ht="15.75">
      <c r="A1282" s="4">
        <v>42439</v>
      </c>
      <c r="B1282" s="7" t="s">
        <v>29</v>
      </c>
      <c r="C1282" s="5">
        <v>1000</v>
      </c>
      <c r="D1282" s="8" t="s">
        <v>12</v>
      </c>
      <c r="E1282" s="22">
        <v>856.65</v>
      </c>
      <c r="F1282" s="22">
        <v>860</v>
      </c>
      <c r="G1282" s="2">
        <v>0</v>
      </c>
      <c r="H1282" s="2">
        <f t="shared" ref="H1282:H1284" si="3462">(IF(D1282="SELL",E1282-F1282,IF(D1282="BUY",F1282-E1282)))*C1282</f>
        <v>3350.0000000000227</v>
      </c>
      <c r="I1282" s="2">
        <v>0</v>
      </c>
      <c r="J1282" s="2">
        <f t="shared" ref="J1282:J1284" si="3463">(I1282+H1282)/C1282</f>
        <v>3.3500000000000227</v>
      </c>
      <c r="K1282" s="2">
        <f t="shared" ref="K1282:K1284" si="3464">J1282*C1282</f>
        <v>3350.0000000000227</v>
      </c>
    </row>
    <row r="1283" spans="1:11" ht="15.75">
      <c r="A1283" s="4">
        <v>42438</v>
      </c>
      <c r="B1283" s="7" t="s">
        <v>32</v>
      </c>
      <c r="C1283" s="5">
        <v>600</v>
      </c>
      <c r="D1283" s="8" t="s">
        <v>12</v>
      </c>
      <c r="E1283" s="22">
        <v>1044</v>
      </c>
      <c r="F1283" s="22">
        <v>1044</v>
      </c>
      <c r="G1283" s="2">
        <v>0</v>
      </c>
      <c r="H1283" s="2">
        <f t="shared" si="3462"/>
        <v>0</v>
      </c>
      <c r="I1283" s="2">
        <v>0</v>
      </c>
      <c r="J1283" s="2">
        <f t="shared" si="3463"/>
        <v>0</v>
      </c>
      <c r="K1283" s="2">
        <f t="shared" si="3464"/>
        <v>0</v>
      </c>
    </row>
    <row r="1284" spans="1:11" ht="15.75">
      <c r="A1284" s="4">
        <v>42437</v>
      </c>
      <c r="B1284" s="7" t="s">
        <v>89</v>
      </c>
      <c r="C1284" s="5">
        <v>1100</v>
      </c>
      <c r="D1284" s="8" t="s">
        <v>13</v>
      </c>
      <c r="E1284" s="22">
        <v>1038</v>
      </c>
      <c r="F1284" s="22">
        <v>1034</v>
      </c>
      <c r="G1284" s="2">
        <v>0</v>
      </c>
      <c r="H1284" s="2">
        <f t="shared" si="3462"/>
        <v>4400</v>
      </c>
      <c r="I1284" s="2">
        <v>0</v>
      </c>
      <c r="J1284" s="2">
        <f t="shared" si="3463"/>
        <v>4</v>
      </c>
      <c r="K1284" s="2">
        <f t="shared" si="3464"/>
        <v>4400</v>
      </c>
    </row>
    <row r="1285" spans="1:11" ht="15.75">
      <c r="A1285" s="4">
        <v>42437</v>
      </c>
      <c r="B1285" s="7" t="s">
        <v>73</v>
      </c>
      <c r="C1285" s="5">
        <v>1100</v>
      </c>
      <c r="D1285" s="8" t="s">
        <v>13</v>
      </c>
      <c r="E1285" s="22">
        <v>810</v>
      </c>
      <c r="F1285" s="22">
        <v>810</v>
      </c>
      <c r="G1285" s="2">
        <v>0</v>
      </c>
      <c r="H1285" s="2">
        <f t="shared" ref="H1285" si="3465">(IF(D1285="SELL",E1285-F1285,IF(D1285="BUY",F1285-E1285)))*C1285</f>
        <v>0</v>
      </c>
      <c r="I1285" s="2">
        <v>0</v>
      </c>
      <c r="J1285" s="2">
        <f t="shared" ref="J1285" si="3466">(I1285+H1285)/C1285</f>
        <v>0</v>
      </c>
      <c r="K1285" s="2">
        <f t="shared" ref="K1285" si="3467">J1285*C1285</f>
        <v>0</v>
      </c>
    </row>
    <row r="1286" spans="1:11" ht="15.75">
      <c r="A1286" s="4">
        <v>42436</v>
      </c>
      <c r="B1286" s="7" t="s">
        <v>50</v>
      </c>
      <c r="C1286" s="5">
        <v>600</v>
      </c>
      <c r="D1286" s="8" t="s">
        <v>13</v>
      </c>
      <c r="E1286" s="22">
        <v>849</v>
      </c>
      <c r="F1286" s="22">
        <v>846</v>
      </c>
      <c r="G1286" s="2">
        <v>0</v>
      </c>
      <c r="H1286" s="2">
        <f t="shared" ref="H1286" si="3468">(IF(D1286="SELL",E1286-F1286,IF(D1286="BUY",F1286-E1286)))*C1286</f>
        <v>1800</v>
      </c>
      <c r="I1286" s="2">
        <v>0</v>
      </c>
      <c r="J1286" s="2">
        <f t="shared" ref="J1286" si="3469">(I1286+H1286)/C1286</f>
        <v>3</v>
      </c>
      <c r="K1286" s="2">
        <f t="shared" ref="K1286" si="3470">J1286*C1286</f>
        <v>1800</v>
      </c>
    </row>
    <row r="1287" spans="1:11" ht="15.75">
      <c r="A1287" s="4">
        <v>42435</v>
      </c>
      <c r="B1287" s="7" t="s">
        <v>14</v>
      </c>
      <c r="C1287" s="5">
        <v>1200</v>
      </c>
      <c r="D1287" s="8" t="s">
        <v>12</v>
      </c>
      <c r="E1287" s="22">
        <v>642</v>
      </c>
      <c r="F1287" s="22">
        <v>636</v>
      </c>
      <c r="G1287" s="2">
        <v>0</v>
      </c>
      <c r="H1287" s="2">
        <f t="shared" ref="H1287" si="3471">(IF(D1287="SELL",E1287-F1287,IF(D1287="BUY",F1287-E1287)))*C1287</f>
        <v>-7200</v>
      </c>
      <c r="I1287" s="2">
        <v>0</v>
      </c>
      <c r="J1287" s="2">
        <f t="shared" ref="J1287" si="3472">(I1287+H1287)/C1287</f>
        <v>-6</v>
      </c>
      <c r="K1287" s="2">
        <f t="shared" ref="K1287" si="3473">J1287*C1287</f>
        <v>-7200</v>
      </c>
    </row>
    <row r="1288" spans="1:11" ht="15.75">
      <c r="A1288" s="4">
        <v>42432</v>
      </c>
      <c r="B1288" s="7" t="s">
        <v>53</v>
      </c>
      <c r="C1288" s="5">
        <v>500</v>
      </c>
      <c r="D1288" s="8" t="s">
        <v>12</v>
      </c>
      <c r="E1288" s="22">
        <v>1042</v>
      </c>
      <c r="F1288" s="22">
        <v>1050</v>
      </c>
      <c r="G1288" s="2">
        <v>1058</v>
      </c>
      <c r="H1288" s="2">
        <f t="shared" ref="H1288:H1289" si="3474">(IF(D1288="SELL",E1288-F1288,IF(D1288="BUY",F1288-E1288)))*C1288</f>
        <v>4000</v>
      </c>
      <c r="I1288" s="2">
        <f t="shared" ref="I1288" si="3475">(IF(D1288="SELL",IF(G1288="",0,F1288-G1288),IF(D1288="BUY",IF(G1288="",0,G1288-F1288))))*C1288</f>
        <v>4000</v>
      </c>
      <c r="J1288" s="2">
        <f t="shared" ref="J1288" si="3476">(I1288+H1288)/C1288</f>
        <v>16</v>
      </c>
      <c r="K1288" s="2">
        <f t="shared" ref="K1288:K1289" si="3477">J1288*C1288</f>
        <v>8000</v>
      </c>
    </row>
    <row r="1289" spans="1:11" ht="15.75">
      <c r="A1289" s="4">
        <v>42432</v>
      </c>
      <c r="B1289" s="7" t="s">
        <v>61</v>
      </c>
      <c r="C1289" s="5">
        <v>4500</v>
      </c>
      <c r="D1289" s="8" t="s">
        <v>13</v>
      </c>
      <c r="E1289" s="22">
        <v>1498</v>
      </c>
      <c r="F1289" s="22">
        <v>1498</v>
      </c>
      <c r="G1289" s="2">
        <v>0</v>
      </c>
      <c r="H1289" s="2">
        <f t="shared" si="3474"/>
        <v>0</v>
      </c>
      <c r="I1289" s="2">
        <v>0</v>
      </c>
      <c r="J1289" s="2">
        <v>0</v>
      </c>
      <c r="K1289" s="2">
        <f t="shared" si="3477"/>
        <v>0</v>
      </c>
    </row>
    <row r="1290" spans="1:11" ht="15.75">
      <c r="A1290" s="4">
        <v>42432</v>
      </c>
      <c r="B1290" s="7" t="s">
        <v>82</v>
      </c>
      <c r="C1290" s="5">
        <v>1200</v>
      </c>
      <c r="D1290" s="8" t="s">
        <v>13</v>
      </c>
      <c r="E1290" s="22">
        <v>507.5</v>
      </c>
      <c r="F1290" s="22">
        <v>512</v>
      </c>
      <c r="G1290" s="2">
        <v>0</v>
      </c>
      <c r="H1290" s="2">
        <f t="shared" ref="H1290" si="3478">(IF(D1290="SELL",E1290-F1290,IF(D1290="BUY",F1290-E1290)))*C1290</f>
        <v>-5400</v>
      </c>
      <c r="I1290" s="2">
        <v>0</v>
      </c>
      <c r="J1290" s="2">
        <f t="shared" ref="J1290" si="3479">(I1290+H1290)/C1290</f>
        <v>-4.5</v>
      </c>
      <c r="K1290" s="2">
        <f t="shared" ref="K1290" si="3480">J1290*C1290</f>
        <v>-5400</v>
      </c>
    </row>
    <row r="1291" spans="1:11" ht="15.75">
      <c r="A1291" s="4">
        <v>42431</v>
      </c>
      <c r="B1291" s="7" t="s">
        <v>73</v>
      </c>
      <c r="C1291" s="5">
        <v>1100</v>
      </c>
      <c r="D1291" s="8" t="s">
        <v>13</v>
      </c>
      <c r="E1291" s="22">
        <v>830</v>
      </c>
      <c r="F1291" s="22">
        <v>825</v>
      </c>
      <c r="G1291" s="2">
        <v>820</v>
      </c>
      <c r="H1291" s="2">
        <f t="shared" ref="H1291" si="3481">(IF(D1291="SELL",E1291-F1291,IF(D1291="BUY",F1291-E1291)))*C1291</f>
        <v>5500</v>
      </c>
      <c r="I1291" s="2">
        <f t="shared" ref="I1291:I1292" si="3482">(IF(D1291="SELL",IF(G1291="",0,F1291-G1291),IF(D1291="BUY",IF(G1291="",0,G1291-F1291))))*C1291</f>
        <v>5500</v>
      </c>
      <c r="J1291" s="2">
        <f t="shared" ref="J1291" si="3483">(I1291+H1291)/C1291</f>
        <v>10</v>
      </c>
      <c r="K1291" s="2">
        <f t="shared" ref="K1291" si="3484">J1291*C1291</f>
        <v>11000</v>
      </c>
    </row>
    <row r="1292" spans="1:11" ht="15.75">
      <c r="A1292" s="4">
        <v>42431</v>
      </c>
      <c r="B1292" s="7" t="s">
        <v>47</v>
      </c>
      <c r="C1292" s="5">
        <v>1000</v>
      </c>
      <c r="D1292" s="8" t="s">
        <v>13</v>
      </c>
      <c r="E1292" s="22">
        <v>441.55</v>
      </c>
      <c r="F1292" s="22">
        <v>437</v>
      </c>
      <c r="G1292" s="2">
        <v>434</v>
      </c>
      <c r="H1292" s="2">
        <f t="shared" ref="H1292" si="3485">(IF(D1292="SELL",E1292-F1292,IF(D1292="BUY",F1292-E1292)))*C1292</f>
        <v>4550.0000000000109</v>
      </c>
      <c r="I1292" s="2">
        <f t="shared" si="3482"/>
        <v>3000</v>
      </c>
      <c r="J1292" s="2">
        <f t="shared" ref="J1292" si="3486">(I1292+H1292)/C1292</f>
        <v>7.5500000000000105</v>
      </c>
      <c r="K1292" s="2">
        <f t="shared" ref="K1292" si="3487">J1292*C1292</f>
        <v>7550.0000000000109</v>
      </c>
    </row>
    <row r="1293" spans="1:11" ht="15.75">
      <c r="A1293" s="4">
        <v>42431</v>
      </c>
      <c r="B1293" s="7" t="s">
        <v>79</v>
      </c>
      <c r="C1293" s="5">
        <v>2500</v>
      </c>
      <c r="D1293" s="8" t="s">
        <v>12</v>
      </c>
      <c r="E1293" s="22">
        <v>242.2</v>
      </c>
      <c r="F1293" s="22">
        <v>243.5</v>
      </c>
      <c r="G1293" s="2">
        <v>0</v>
      </c>
      <c r="H1293" s="2">
        <f t="shared" ref="H1293" si="3488">(IF(D1293="SELL",E1293-F1293,IF(D1293="BUY",F1293-E1293)))*C1293</f>
        <v>3250.0000000000282</v>
      </c>
      <c r="I1293" s="2">
        <v>0</v>
      </c>
      <c r="J1293" s="2">
        <f t="shared" ref="J1293" si="3489">(I1293+H1293)/C1293</f>
        <v>1.3000000000000114</v>
      </c>
      <c r="K1293" s="2">
        <f t="shared" ref="K1293" si="3490">J1293*C1293</f>
        <v>3250.0000000000282</v>
      </c>
    </row>
    <row r="1294" spans="1:11" ht="15.75">
      <c r="A1294" s="4">
        <v>42431</v>
      </c>
      <c r="B1294" s="7" t="s">
        <v>78</v>
      </c>
      <c r="C1294" s="5">
        <v>2500</v>
      </c>
      <c r="D1294" s="8" t="s">
        <v>12</v>
      </c>
      <c r="E1294" s="22">
        <v>364.4</v>
      </c>
      <c r="F1294" s="22">
        <v>364.4</v>
      </c>
      <c r="G1294" s="2">
        <v>0</v>
      </c>
      <c r="H1294" s="2">
        <f t="shared" ref="H1294:H1295" si="3491">(IF(D1294="SELL",E1294-F1294,IF(D1294="BUY",F1294-E1294)))*C1294</f>
        <v>0</v>
      </c>
      <c r="I1294" s="2">
        <v>0</v>
      </c>
      <c r="J1294" s="2">
        <f t="shared" ref="J1294:J1295" si="3492">(I1294+H1294)/C1294</f>
        <v>0</v>
      </c>
      <c r="K1294" s="2">
        <f t="shared" ref="K1294:K1295" si="3493">J1294*C1294</f>
        <v>0</v>
      </c>
    </row>
    <row r="1295" spans="1:11" ht="15.75">
      <c r="A1295" s="4">
        <v>42431</v>
      </c>
      <c r="B1295" s="7" t="s">
        <v>53</v>
      </c>
      <c r="C1295" s="5">
        <v>500</v>
      </c>
      <c r="D1295" s="8" t="s">
        <v>12</v>
      </c>
      <c r="E1295" s="22">
        <v>1035</v>
      </c>
      <c r="F1295" s="22">
        <v>1035</v>
      </c>
      <c r="G1295" s="2">
        <v>0</v>
      </c>
      <c r="H1295" s="2">
        <f t="shared" si="3491"/>
        <v>0</v>
      </c>
      <c r="I1295" s="2">
        <v>0</v>
      </c>
      <c r="J1295" s="2">
        <f t="shared" si="3492"/>
        <v>0</v>
      </c>
      <c r="K1295" s="2">
        <f t="shared" si="3493"/>
        <v>0</v>
      </c>
    </row>
    <row r="1296" spans="1:11" ht="15.75">
      <c r="A1296" s="4">
        <v>42430</v>
      </c>
      <c r="B1296" s="7" t="s">
        <v>88</v>
      </c>
      <c r="C1296" s="5">
        <v>800</v>
      </c>
      <c r="D1296" s="8" t="s">
        <v>12</v>
      </c>
      <c r="E1296" s="22">
        <v>815.4</v>
      </c>
      <c r="F1296" s="22">
        <v>815.4</v>
      </c>
      <c r="G1296" s="2">
        <v>0</v>
      </c>
      <c r="H1296" s="2">
        <f t="shared" ref="H1296:H1297" si="3494">(IF(D1296="SELL",E1296-F1296,IF(D1296="BUY",F1296-E1296)))*C1296</f>
        <v>0</v>
      </c>
      <c r="I1296" s="2">
        <v>0</v>
      </c>
      <c r="J1296" s="2">
        <f t="shared" ref="J1296:J1297" si="3495">(I1296+H1296)/C1296</f>
        <v>0</v>
      </c>
      <c r="K1296" s="2">
        <f t="shared" ref="K1296:K1297" si="3496">J1296*C1296</f>
        <v>0</v>
      </c>
    </row>
    <row r="1297" spans="1:11" ht="15.75">
      <c r="A1297" s="4">
        <v>42430</v>
      </c>
      <c r="B1297" s="7" t="s">
        <v>87</v>
      </c>
      <c r="C1297" s="5">
        <v>2500</v>
      </c>
      <c r="D1297" s="8" t="s">
        <v>12</v>
      </c>
      <c r="E1297" s="22">
        <v>279.25</v>
      </c>
      <c r="F1297" s="22">
        <v>279.25</v>
      </c>
      <c r="G1297" s="2">
        <v>0</v>
      </c>
      <c r="H1297" s="2">
        <f t="shared" si="3494"/>
        <v>0</v>
      </c>
      <c r="I1297" s="2">
        <v>0</v>
      </c>
      <c r="J1297" s="2">
        <f t="shared" si="3495"/>
        <v>0</v>
      </c>
      <c r="K1297" s="2">
        <f t="shared" si="3496"/>
        <v>0</v>
      </c>
    </row>
    <row r="1298" spans="1:11" ht="15.75">
      <c r="A1298" s="4">
        <v>42430</v>
      </c>
      <c r="B1298" s="7" t="s">
        <v>59</v>
      </c>
      <c r="C1298" s="5">
        <v>400</v>
      </c>
      <c r="D1298" s="8" t="s">
        <v>12</v>
      </c>
      <c r="E1298" s="22">
        <v>1528</v>
      </c>
      <c r="F1298" s="22">
        <v>1518</v>
      </c>
      <c r="G1298" s="2">
        <v>0</v>
      </c>
      <c r="H1298" s="2">
        <f t="shared" ref="H1298:H1299" si="3497">(IF(D1298="SELL",E1298-F1298,IF(D1298="BUY",F1298-E1298)))*C1298</f>
        <v>-4000</v>
      </c>
      <c r="I1298" s="2">
        <v>0</v>
      </c>
      <c r="J1298" s="2">
        <f t="shared" ref="J1298:J1299" si="3498">(I1298+H1298)/C1298</f>
        <v>-10</v>
      </c>
      <c r="K1298" s="2">
        <f t="shared" ref="K1298:K1299" si="3499">J1298*C1298</f>
        <v>-4000</v>
      </c>
    </row>
    <row r="1299" spans="1:11" ht="15.75">
      <c r="A1299" s="4">
        <v>42428</v>
      </c>
      <c r="B1299" s="7" t="s">
        <v>86</v>
      </c>
      <c r="C1299" s="5">
        <v>1600</v>
      </c>
      <c r="D1299" s="8" t="s">
        <v>13</v>
      </c>
      <c r="E1299" s="22">
        <v>285</v>
      </c>
      <c r="F1299" s="22">
        <v>282</v>
      </c>
      <c r="G1299" s="2">
        <v>0</v>
      </c>
      <c r="H1299" s="2">
        <f t="shared" si="3497"/>
        <v>4800</v>
      </c>
      <c r="I1299" s="2">
        <v>0</v>
      </c>
      <c r="J1299" s="2">
        <f t="shared" si="3498"/>
        <v>3</v>
      </c>
      <c r="K1299" s="2">
        <f t="shared" si="3499"/>
        <v>4800</v>
      </c>
    </row>
    <row r="1300" spans="1:11" ht="15.75">
      <c r="A1300" s="4">
        <v>42428</v>
      </c>
      <c r="B1300" s="7" t="s">
        <v>67</v>
      </c>
      <c r="C1300" s="5">
        <v>2000</v>
      </c>
      <c r="D1300" s="8" t="s">
        <v>13</v>
      </c>
      <c r="E1300" s="22">
        <v>399.4</v>
      </c>
      <c r="F1300" s="22">
        <v>402</v>
      </c>
      <c r="G1300" s="2">
        <v>0</v>
      </c>
      <c r="H1300" s="2">
        <f t="shared" ref="H1300:H1301" si="3500">(IF(D1300="SELL",E1300-F1300,IF(D1300="BUY",F1300-E1300)))*C1300</f>
        <v>-5200.0000000000455</v>
      </c>
      <c r="I1300" s="2">
        <v>0</v>
      </c>
      <c r="J1300" s="2">
        <f t="shared" ref="J1300:J1301" si="3501">(I1300+H1300)/C1300</f>
        <v>-2.6000000000000227</v>
      </c>
      <c r="K1300" s="2">
        <f t="shared" ref="K1300:K1301" si="3502">J1300*C1300</f>
        <v>-5200.0000000000455</v>
      </c>
    </row>
    <row r="1301" spans="1:11" ht="15.75">
      <c r="A1301" s="4">
        <v>42427</v>
      </c>
      <c r="B1301" s="7" t="s">
        <v>85</v>
      </c>
      <c r="C1301" s="5">
        <v>200</v>
      </c>
      <c r="D1301" s="8" t="s">
        <v>13</v>
      </c>
      <c r="E1301" s="22">
        <v>2867</v>
      </c>
      <c r="F1301" s="22">
        <v>2867</v>
      </c>
      <c r="G1301" s="2">
        <v>0</v>
      </c>
      <c r="H1301" s="2">
        <f t="shared" si="3500"/>
        <v>0</v>
      </c>
      <c r="I1301" s="2">
        <v>0</v>
      </c>
      <c r="J1301" s="2">
        <f t="shared" si="3501"/>
        <v>0</v>
      </c>
      <c r="K1301" s="2">
        <f t="shared" si="3502"/>
        <v>0</v>
      </c>
    </row>
    <row r="1302" spans="1:11" ht="15.75">
      <c r="A1302" s="4">
        <v>42427</v>
      </c>
      <c r="B1302" s="7" t="s">
        <v>84</v>
      </c>
      <c r="C1302" s="5">
        <v>2000</v>
      </c>
      <c r="D1302" s="8" t="s">
        <v>12</v>
      </c>
      <c r="E1302" s="22">
        <v>432</v>
      </c>
      <c r="F1302" s="22">
        <v>432</v>
      </c>
      <c r="G1302" s="2">
        <v>0</v>
      </c>
      <c r="H1302" s="2">
        <f t="shared" ref="H1302" si="3503">(IF(D1302="SELL",E1302-F1302,IF(D1302="BUY",F1302-E1302)))*C1302</f>
        <v>0</v>
      </c>
      <c r="I1302" s="2">
        <v>0</v>
      </c>
      <c r="J1302" s="2">
        <f t="shared" ref="J1302" si="3504">(I1302+H1302)/C1302</f>
        <v>0</v>
      </c>
      <c r="K1302" s="2">
        <f t="shared" ref="K1302" si="3505">J1302*C1302</f>
        <v>0</v>
      </c>
    </row>
    <row r="1303" spans="1:11" ht="15.75">
      <c r="A1303" s="4">
        <v>42423</v>
      </c>
      <c r="B1303" s="7" t="s">
        <v>83</v>
      </c>
      <c r="C1303" s="5">
        <v>500</v>
      </c>
      <c r="D1303" s="8" t="s">
        <v>12</v>
      </c>
      <c r="E1303" s="22">
        <v>1010</v>
      </c>
      <c r="F1303" s="22">
        <v>1010</v>
      </c>
      <c r="G1303" s="2">
        <v>0</v>
      </c>
      <c r="H1303" s="2">
        <f t="shared" ref="H1303" si="3506">(IF(D1303="SELL",E1303-F1303,IF(D1303="BUY",F1303-E1303)))*C1303</f>
        <v>0</v>
      </c>
      <c r="I1303" s="2">
        <v>0</v>
      </c>
      <c r="J1303" s="2">
        <f t="shared" ref="J1303" si="3507">(I1303+H1303)/C1303</f>
        <v>0</v>
      </c>
      <c r="K1303" s="2">
        <f t="shared" ref="K1303" si="3508">J1303*C1303</f>
        <v>0</v>
      </c>
    </row>
    <row r="1304" spans="1:11" ht="15.75">
      <c r="A1304" s="4">
        <v>42422</v>
      </c>
      <c r="B1304" s="7" t="s">
        <v>17</v>
      </c>
      <c r="C1304" s="5">
        <v>500</v>
      </c>
      <c r="D1304" s="8" t="s">
        <v>12</v>
      </c>
      <c r="E1304" s="22">
        <v>1140</v>
      </c>
      <c r="F1304" s="22">
        <v>1160</v>
      </c>
      <c r="G1304" s="2">
        <v>0</v>
      </c>
      <c r="H1304" s="2">
        <f t="shared" ref="H1304" si="3509">(IF(D1304="SELL",E1304-F1304,IF(D1304="BUY",F1304-E1304)))*C1304</f>
        <v>10000</v>
      </c>
      <c r="I1304" s="2">
        <v>0</v>
      </c>
      <c r="J1304" s="2">
        <f t="shared" ref="J1304" si="3510">(I1304+H1304)/C1304</f>
        <v>20</v>
      </c>
      <c r="K1304" s="2">
        <f t="shared" ref="K1304" si="3511">J1304*C1304</f>
        <v>10000</v>
      </c>
    </row>
    <row r="1305" spans="1:11" ht="15.75">
      <c r="A1305" s="4">
        <v>42421</v>
      </c>
      <c r="B1305" s="7" t="s">
        <v>82</v>
      </c>
      <c r="C1305" s="5">
        <v>1200</v>
      </c>
      <c r="D1305" s="8" t="s">
        <v>12</v>
      </c>
      <c r="E1305" s="22">
        <v>498</v>
      </c>
      <c r="F1305" s="22">
        <v>502</v>
      </c>
      <c r="G1305" s="2">
        <v>506</v>
      </c>
      <c r="H1305" s="2">
        <f t="shared" ref="H1305" si="3512">(IF(D1305="SELL",E1305-F1305,IF(D1305="BUY",F1305-E1305)))*C1305</f>
        <v>4800</v>
      </c>
      <c r="I1305" s="2">
        <f t="shared" ref="I1305" si="3513">(IF(D1305="SELL",IF(G1305="",0,F1305-G1305),IF(D1305="BUY",IF(G1305="",0,G1305-F1305))))*C1305</f>
        <v>4800</v>
      </c>
      <c r="J1305" s="2">
        <f t="shared" ref="J1305" si="3514">(I1305+H1305)/C1305</f>
        <v>8</v>
      </c>
      <c r="K1305" s="2">
        <f t="shared" ref="K1305" si="3515">J1305*C1305</f>
        <v>9600</v>
      </c>
    </row>
    <row r="1306" spans="1:11" ht="15.75">
      <c r="A1306" s="4">
        <v>42420</v>
      </c>
      <c r="B1306" s="7" t="s">
        <v>67</v>
      </c>
      <c r="C1306" s="5">
        <v>2000</v>
      </c>
      <c r="D1306" s="8" t="s">
        <v>13</v>
      </c>
      <c r="E1306" s="22">
        <v>619</v>
      </c>
      <c r="F1306" s="22">
        <v>617</v>
      </c>
      <c r="G1306" s="2">
        <v>615</v>
      </c>
      <c r="H1306" s="2">
        <f t="shared" ref="H1306:H1307" si="3516">(IF(D1306="SELL",E1306-F1306,IF(D1306="BUY",F1306-E1306)))*C1306</f>
        <v>4000</v>
      </c>
      <c r="I1306" s="2">
        <f t="shared" ref="I1306:I1309" si="3517">(IF(D1306="SELL",IF(G1306="",0,F1306-G1306),IF(D1306="BUY",IF(G1306="",0,G1306-F1306))))*C1306</f>
        <v>4000</v>
      </c>
      <c r="J1306" s="2">
        <f t="shared" ref="J1306:J1307" si="3518">(I1306+H1306)/C1306</f>
        <v>4</v>
      </c>
      <c r="K1306" s="2">
        <f t="shared" ref="K1306:K1307" si="3519">J1306*C1306</f>
        <v>8000</v>
      </c>
    </row>
    <row r="1307" spans="1:11" ht="15.75">
      <c r="A1307" s="4">
        <v>42417</v>
      </c>
      <c r="B1307" s="7" t="s">
        <v>55</v>
      </c>
      <c r="C1307" s="5">
        <v>250</v>
      </c>
      <c r="D1307" s="8" t="s">
        <v>12</v>
      </c>
      <c r="E1307" s="22">
        <v>2350</v>
      </c>
      <c r="F1307" s="22">
        <v>2370</v>
      </c>
      <c r="G1307" s="2">
        <v>2390</v>
      </c>
      <c r="H1307" s="2">
        <f t="shared" si="3516"/>
        <v>5000</v>
      </c>
      <c r="I1307" s="2">
        <f t="shared" si="3517"/>
        <v>5000</v>
      </c>
      <c r="J1307" s="2">
        <f t="shared" si="3518"/>
        <v>40</v>
      </c>
      <c r="K1307" s="2">
        <f t="shared" si="3519"/>
        <v>10000</v>
      </c>
    </row>
    <row r="1308" spans="1:11" ht="15.75">
      <c r="A1308" s="4">
        <v>42417</v>
      </c>
      <c r="B1308" s="7" t="s">
        <v>29</v>
      </c>
      <c r="C1308" s="5">
        <v>1000</v>
      </c>
      <c r="D1308" s="8" t="s">
        <v>12</v>
      </c>
      <c r="E1308" s="22">
        <v>858</v>
      </c>
      <c r="F1308" s="22">
        <v>862</v>
      </c>
      <c r="G1308" s="2">
        <v>866</v>
      </c>
      <c r="H1308" s="2">
        <f t="shared" ref="H1308:H1309" si="3520">(IF(D1308="SELL",E1308-F1308,IF(D1308="BUY",F1308-E1308)))*C1308</f>
        <v>4000</v>
      </c>
      <c r="I1308" s="2">
        <f t="shared" si="3517"/>
        <v>4000</v>
      </c>
      <c r="J1308" s="2">
        <f t="shared" ref="J1308:J1309" si="3521">(I1308+H1308)/C1308</f>
        <v>8</v>
      </c>
      <c r="K1308" s="2">
        <f t="shared" ref="K1308:K1309" si="3522">J1308*C1308</f>
        <v>8000</v>
      </c>
    </row>
    <row r="1309" spans="1:11" ht="15.75">
      <c r="A1309" s="4">
        <v>42416</v>
      </c>
      <c r="B1309" s="7" t="s">
        <v>71</v>
      </c>
      <c r="C1309" s="5">
        <v>1500</v>
      </c>
      <c r="D1309" s="8" t="s">
        <v>13</v>
      </c>
      <c r="E1309" s="22">
        <v>709</v>
      </c>
      <c r="F1309" s="22">
        <v>706</v>
      </c>
      <c r="G1309" s="2">
        <v>703</v>
      </c>
      <c r="H1309" s="2">
        <f t="shared" si="3520"/>
        <v>4500</v>
      </c>
      <c r="I1309" s="2">
        <f t="shared" si="3517"/>
        <v>4500</v>
      </c>
      <c r="J1309" s="2">
        <f t="shared" si="3521"/>
        <v>6</v>
      </c>
      <c r="K1309" s="2">
        <f t="shared" si="3522"/>
        <v>9000</v>
      </c>
    </row>
    <row r="1310" spans="1:11" ht="15.75">
      <c r="A1310" s="4">
        <v>42416</v>
      </c>
      <c r="B1310" s="7" t="s">
        <v>51</v>
      </c>
      <c r="C1310" s="5">
        <v>1200</v>
      </c>
      <c r="D1310" s="8" t="s">
        <v>13</v>
      </c>
      <c r="E1310" s="22">
        <v>694</v>
      </c>
      <c r="F1310" s="22">
        <v>694</v>
      </c>
      <c r="G1310" s="2">
        <v>0</v>
      </c>
      <c r="H1310" s="2">
        <f t="shared" ref="H1310:H1311" si="3523">(IF(D1310="SELL",E1310-F1310,IF(D1310="BUY",F1310-E1310)))*C1310</f>
        <v>0</v>
      </c>
      <c r="I1310" s="2">
        <v>0</v>
      </c>
      <c r="J1310" s="2">
        <f t="shared" ref="J1310:J1311" si="3524">(I1310+H1310)/C1310</f>
        <v>0</v>
      </c>
      <c r="K1310" s="2">
        <f t="shared" ref="K1310:K1311" si="3525">J1310*C1310</f>
        <v>0</v>
      </c>
    </row>
    <row r="1311" spans="1:11" ht="15.75">
      <c r="A1311" s="4">
        <v>42415</v>
      </c>
      <c r="B1311" s="7" t="s">
        <v>47</v>
      </c>
      <c r="C1311" s="5">
        <v>1000</v>
      </c>
      <c r="D1311" s="8" t="s">
        <v>13</v>
      </c>
      <c r="E1311" s="22">
        <v>355</v>
      </c>
      <c r="F1311" s="22">
        <v>355</v>
      </c>
      <c r="G1311" s="2">
        <v>0</v>
      </c>
      <c r="H1311" s="2">
        <f t="shared" si="3523"/>
        <v>0</v>
      </c>
      <c r="I1311" s="2">
        <v>0</v>
      </c>
      <c r="J1311" s="2">
        <f t="shared" si="3524"/>
        <v>0</v>
      </c>
      <c r="K1311" s="2">
        <f t="shared" si="3525"/>
        <v>0</v>
      </c>
    </row>
    <row r="1312" spans="1:11" ht="15.75">
      <c r="A1312" s="4">
        <v>42415</v>
      </c>
      <c r="B1312" s="7" t="s">
        <v>81</v>
      </c>
      <c r="C1312" s="5">
        <v>700</v>
      </c>
      <c r="D1312" s="8" t="s">
        <v>13</v>
      </c>
      <c r="E1312" s="22">
        <v>1087</v>
      </c>
      <c r="F1312" s="22">
        <v>1087</v>
      </c>
      <c r="G1312" s="2">
        <v>0</v>
      </c>
      <c r="H1312" s="2">
        <f t="shared" ref="H1312" si="3526">(IF(D1312="SELL",E1312-F1312,IF(D1312="BUY",F1312-E1312)))*C1312</f>
        <v>0</v>
      </c>
      <c r="I1312" s="2">
        <v>0</v>
      </c>
      <c r="J1312" s="2">
        <f t="shared" ref="J1312" si="3527">(I1312+H1312)/C1312</f>
        <v>0</v>
      </c>
      <c r="K1312" s="2">
        <f t="shared" ref="K1312" si="3528">J1312*C1312</f>
        <v>0</v>
      </c>
    </row>
    <row r="1313" spans="1:11" ht="15.75">
      <c r="A1313" s="4">
        <v>42414</v>
      </c>
      <c r="B1313" s="7" t="s">
        <v>78</v>
      </c>
      <c r="C1313" s="5">
        <v>2500</v>
      </c>
      <c r="D1313" s="8" t="s">
        <v>12</v>
      </c>
      <c r="E1313" s="22">
        <v>355</v>
      </c>
      <c r="F1313" s="22">
        <v>355</v>
      </c>
      <c r="G1313" s="2">
        <v>0</v>
      </c>
      <c r="H1313" s="2">
        <f t="shared" ref="H1313" si="3529">(IF(D1313="SELL",E1313-F1313,IF(D1313="BUY",F1313-E1313)))*C1313</f>
        <v>0</v>
      </c>
      <c r="I1313" s="2">
        <v>0</v>
      </c>
      <c r="J1313" s="2">
        <f t="shared" ref="J1313" si="3530">(I1313+H1313)/C1313</f>
        <v>0</v>
      </c>
      <c r="K1313" s="2">
        <f t="shared" ref="K1313" si="3531">J1313*C1313</f>
        <v>0</v>
      </c>
    </row>
    <row r="1314" spans="1:11" ht="15.75">
      <c r="A1314" s="4">
        <v>42414</v>
      </c>
      <c r="B1314" s="7" t="s">
        <v>32</v>
      </c>
      <c r="C1314" s="5">
        <v>600</v>
      </c>
      <c r="D1314" s="8" t="s">
        <v>13</v>
      </c>
      <c r="E1314" s="22">
        <v>976</v>
      </c>
      <c r="F1314" s="22">
        <v>986</v>
      </c>
      <c r="G1314" s="2">
        <v>0</v>
      </c>
      <c r="H1314" s="2">
        <f t="shared" ref="H1314" si="3532">(IF(D1314="SELL",E1314-F1314,IF(D1314="BUY",F1314-E1314)))*C1314</f>
        <v>-6000</v>
      </c>
      <c r="I1314" s="2">
        <v>0</v>
      </c>
      <c r="J1314" s="2">
        <f t="shared" ref="J1314" si="3533">(I1314+H1314)/C1314</f>
        <v>-10</v>
      </c>
      <c r="K1314" s="2">
        <f t="shared" ref="K1314" si="3534">J1314*C1314</f>
        <v>-6000</v>
      </c>
    </row>
    <row r="1315" spans="1:11" ht="15.75">
      <c r="A1315" s="4">
        <v>42414</v>
      </c>
      <c r="B1315" s="7" t="s">
        <v>81</v>
      </c>
      <c r="C1315" s="5">
        <v>700</v>
      </c>
      <c r="D1315" s="8" t="s">
        <v>13</v>
      </c>
      <c r="E1315" s="22">
        <v>1117</v>
      </c>
      <c r="F1315" s="22">
        <v>117</v>
      </c>
      <c r="G1315" s="2">
        <v>0</v>
      </c>
      <c r="H1315" s="2">
        <v>0</v>
      </c>
      <c r="I1315" s="2">
        <v>0</v>
      </c>
      <c r="J1315" s="2">
        <f t="shared" ref="J1315" si="3535">(I1315+H1315)/C1315</f>
        <v>0</v>
      </c>
      <c r="K1315" s="2">
        <f t="shared" ref="K1315" si="3536">J1315*C1315</f>
        <v>0</v>
      </c>
    </row>
    <row r="1316" spans="1:11" ht="15.75">
      <c r="A1316" s="4">
        <v>42413</v>
      </c>
      <c r="B1316" s="7" t="s">
        <v>80</v>
      </c>
      <c r="C1316" s="5">
        <v>2000</v>
      </c>
      <c r="D1316" s="8" t="s">
        <v>13</v>
      </c>
      <c r="E1316" s="22">
        <v>339</v>
      </c>
      <c r="F1316" s="22">
        <v>335</v>
      </c>
      <c r="G1316" s="2">
        <v>0</v>
      </c>
      <c r="H1316" s="2">
        <f t="shared" ref="H1316" si="3537">(IF(D1316="SELL",E1316-F1316,IF(D1316="BUY",F1316-E1316)))*C1316</f>
        <v>8000</v>
      </c>
      <c r="I1316" s="2">
        <v>0</v>
      </c>
      <c r="J1316" s="2">
        <f t="shared" ref="J1316" si="3538">(I1316+H1316)/C1316</f>
        <v>4</v>
      </c>
      <c r="K1316" s="2">
        <f t="shared" ref="K1316" si="3539">J1316*C1316</f>
        <v>8000</v>
      </c>
    </row>
    <row r="1317" spans="1:11" ht="15.75">
      <c r="A1317" s="4">
        <v>42410</v>
      </c>
      <c r="B1317" s="7" t="s">
        <v>42</v>
      </c>
      <c r="C1317" s="5">
        <v>1400</v>
      </c>
      <c r="D1317" s="8" t="s">
        <v>13</v>
      </c>
      <c r="E1317" s="22">
        <v>464</v>
      </c>
      <c r="F1317" s="22">
        <v>460</v>
      </c>
      <c r="G1317" s="2">
        <v>456</v>
      </c>
      <c r="H1317" s="2">
        <f t="shared" ref="H1317" si="3540">(IF(D1317="SELL",E1317-F1317,IF(D1317="BUY",F1317-E1317)))*C1317</f>
        <v>5600</v>
      </c>
      <c r="I1317" s="2">
        <f t="shared" ref="I1317" si="3541">(IF(D1317="SELL",IF(G1317="",0,F1317-G1317),IF(D1317="BUY",IF(G1317="",0,G1317-F1317))))*C1317</f>
        <v>5600</v>
      </c>
      <c r="J1317" s="2">
        <f t="shared" ref="J1317" si="3542">(I1317+H1317)/C1317</f>
        <v>8</v>
      </c>
      <c r="K1317" s="2">
        <f t="shared" ref="K1317" si="3543">J1317*C1317</f>
        <v>11200</v>
      </c>
    </row>
    <row r="1318" spans="1:11" ht="15.75">
      <c r="A1318" s="4">
        <v>42409</v>
      </c>
      <c r="B1318" s="7" t="s">
        <v>43</v>
      </c>
      <c r="C1318" s="5">
        <v>1500</v>
      </c>
      <c r="D1318" s="8" t="s">
        <v>12</v>
      </c>
      <c r="E1318" s="22">
        <v>500</v>
      </c>
      <c r="F1318" s="22">
        <v>503</v>
      </c>
      <c r="G1318" s="2">
        <v>0</v>
      </c>
      <c r="H1318" s="2">
        <f t="shared" ref="H1318:H1389" si="3544">(IF(D1318="SELL",E1318-F1318,IF(D1318="BUY",F1318-E1318)))*C1318</f>
        <v>4500</v>
      </c>
      <c r="I1318" s="2">
        <v>0</v>
      </c>
      <c r="J1318" s="2">
        <f t="shared" ref="J1318:J1389" si="3545">(I1318+H1318)/C1318</f>
        <v>3</v>
      </c>
      <c r="K1318" s="2">
        <f t="shared" ref="K1318:K1389" si="3546">J1318*C1318</f>
        <v>4500</v>
      </c>
    </row>
    <row r="1319" spans="1:11" ht="15.75">
      <c r="A1319" s="4">
        <v>42409</v>
      </c>
      <c r="B1319" s="7" t="s">
        <v>38</v>
      </c>
      <c r="C1319" s="5">
        <v>1100</v>
      </c>
      <c r="D1319" s="8" t="s">
        <v>12</v>
      </c>
      <c r="E1319" s="22">
        <v>1040</v>
      </c>
      <c r="F1319" s="22">
        <v>1045</v>
      </c>
      <c r="G1319" s="2">
        <v>1050</v>
      </c>
      <c r="H1319" s="2">
        <f t="shared" si="3544"/>
        <v>5500</v>
      </c>
      <c r="I1319" s="2">
        <f t="shared" ref="I1319" si="3547">(IF(D1319="SELL",IF(G1319="",0,F1319-G1319),IF(D1319="BUY",IF(G1319="",0,G1319-F1319))))*C1319</f>
        <v>5500</v>
      </c>
      <c r="J1319" s="2">
        <f t="shared" si="3545"/>
        <v>10</v>
      </c>
      <c r="K1319" s="2">
        <f t="shared" si="3546"/>
        <v>11000</v>
      </c>
    </row>
    <row r="1320" spans="1:11" ht="15.75">
      <c r="A1320" s="4">
        <v>42406</v>
      </c>
      <c r="B1320" s="7" t="s">
        <v>44</v>
      </c>
      <c r="C1320" s="5">
        <v>3000</v>
      </c>
      <c r="D1320" s="8" t="s">
        <v>12</v>
      </c>
      <c r="E1320" s="22">
        <v>381</v>
      </c>
      <c r="F1320" s="22">
        <v>383</v>
      </c>
      <c r="G1320" s="2">
        <v>0</v>
      </c>
      <c r="H1320" s="2">
        <f t="shared" si="3544"/>
        <v>6000</v>
      </c>
      <c r="I1320" s="2">
        <v>0</v>
      </c>
      <c r="J1320" s="2">
        <f t="shared" si="3545"/>
        <v>2</v>
      </c>
      <c r="K1320" s="2">
        <f t="shared" si="3546"/>
        <v>6000</v>
      </c>
    </row>
    <row r="1321" spans="1:11" ht="15.75">
      <c r="A1321" s="4">
        <v>42403</v>
      </c>
      <c r="B1321" s="7" t="s">
        <v>43</v>
      </c>
      <c r="C1321" s="5">
        <v>1500</v>
      </c>
      <c r="D1321" s="8" t="s">
        <v>12</v>
      </c>
      <c r="E1321" s="22">
        <v>477</v>
      </c>
      <c r="F1321" s="22">
        <v>480</v>
      </c>
      <c r="G1321" s="2">
        <v>0</v>
      </c>
      <c r="H1321" s="2">
        <f t="shared" si="3544"/>
        <v>4500</v>
      </c>
      <c r="I1321" s="2">
        <v>0</v>
      </c>
      <c r="J1321" s="2">
        <f t="shared" si="3545"/>
        <v>3</v>
      </c>
      <c r="K1321" s="2">
        <f t="shared" si="3546"/>
        <v>4500</v>
      </c>
    </row>
    <row r="1322" spans="1:11" ht="15.75">
      <c r="A1322" s="4">
        <v>42402</v>
      </c>
      <c r="B1322" s="7" t="s">
        <v>45</v>
      </c>
      <c r="C1322" s="5">
        <v>600</v>
      </c>
      <c r="D1322" s="8" t="s">
        <v>12</v>
      </c>
      <c r="E1322" s="22">
        <v>727</v>
      </c>
      <c r="F1322" s="22">
        <v>737</v>
      </c>
      <c r="G1322" s="2">
        <v>0</v>
      </c>
      <c r="H1322" s="2">
        <f t="shared" si="3544"/>
        <v>6000</v>
      </c>
      <c r="I1322" s="2">
        <v>0</v>
      </c>
      <c r="J1322" s="2">
        <f t="shared" si="3545"/>
        <v>10</v>
      </c>
      <c r="K1322" s="2">
        <f t="shared" si="3546"/>
        <v>6000</v>
      </c>
    </row>
    <row r="1323" spans="1:11" ht="15.75">
      <c r="A1323" s="4">
        <v>42402</v>
      </c>
      <c r="B1323" s="7" t="s">
        <v>46</v>
      </c>
      <c r="C1323" s="5">
        <v>800</v>
      </c>
      <c r="D1323" s="8" t="s">
        <v>12</v>
      </c>
      <c r="E1323" s="22">
        <v>782</v>
      </c>
      <c r="F1323" s="22">
        <v>777</v>
      </c>
      <c r="G1323" s="2">
        <v>0</v>
      </c>
      <c r="H1323" s="2">
        <f t="shared" si="3544"/>
        <v>-4000</v>
      </c>
      <c r="I1323" s="2">
        <v>0</v>
      </c>
      <c r="J1323" s="2">
        <f t="shared" si="3545"/>
        <v>-5</v>
      </c>
      <c r="K1323" s="2">
        <f t="shared" si="3546"/>
        <v>-4000</v>
      </c>
    </row>
    <row r="1324" spans="1:11" ht="15.75">
      <c r="A1324" s="4">
        <v>42401</v>
      </c>
      <c r="B1324" s="7" t="s">
        <v>47</v>
      </c>
      <c r="C1324" s="5">
        <v>1000</v>
      </c>
      <c r="D1324" s="8" t="s">
        <v>13</v>
      </c>
      <c r="E1324" s="22">
        <v>392</v>
      </c>
      <c r="F1324" s="22">
        <v>388</v>
      </c>
      <c r="G1324" s="2">
        <v>0</v>
      </c>
      <c r="H1324" s="2">
        <f t="shared" si="3544"/>
        <v>4000</v>
      </c>
      <c r="I1324" s="2">
        <v>0</v>
      </c>
      <c r="J1324" s="2">
        <f t="shared" si="3545"/>
        <v>4</v>
      </c>
      <c r="K1324" s="2">
        <f t="shared" si="3546"/>
        <v>4000</v>
      </c>
    </row>
    <row r="1325" spans="1:11" ht="15.75">
      <c r="A1325" s="4">
        <v>42400</v>
      </c>
      <c r="B1325" s="7" t="s">
        <v>48</v>
      </c>
      <c r="C1325" s="5">
        <v>750</v>
      </c>
      <c r="D1325" s="8" t="s">
        <v>13</v>
      </c>
      <c r="E1325" s="22">
        <v>947</v>
      </c>
      <c r="F1325" s="22">
        <v>941</v>
      </c>
      <c r="G1325" s="2">
        <v>935</v>
      </c>
      <c r="H1325" s="2">
        <f t="shared" si="3544"/>
        <v>4500</v>
      </c>
      <c r="I1325" s="2">
        <f t="shared" ref="I1325:I1326" si="3548">(IF(D1325="SELL",IF(G1325="",0,F1325-G1325),IF(D1325="BUY",IF(G1325="",0,G1325-F1325))))*C1325</f>
        <v>4500</v>
      </c>
      <c r="J1325" s="2">
        <f t="shared" si="3545"/>
        <v>12</v>
      </c>
      <c r="K1325" s="2">
        <f t="shared" si="3546"/>
        <v>9000</v>
      </c>
    </row>
    <row r="1326" spans="1:11" ht="15.75">
      <c r="A1326" s="4">
        <v>42399</v>
      </c>
      <c r="B1326" s="7" t="s">
        <v>49</v>
      </c>
      <c r="C1326" s="5">
        <v>500</v>
      </c>
      <c r="D1326" s="8" t="s">
        <v>12</v>
      </c>
      <c r="E1326" s="22">
        <v>1027</v>
      </c>
      <c r="F1326" s="22">
        <v>1035</v>
      </c>
      <c r="G1326" s="2">
        <v>1043</v>
      </c>
      <c r="H1326" s="2">
        <f t="shared" si="3544"/>
        <v>4000</v>
      </c>
      <c r="I1326" s="2">
        <f t="shared" si="3548"/>
        <v>4000</v>
      </c>
      <c r="J1326" s="2">
        <f t="shared" si="3545"/>
        <v>16</v>
      </c>
      <c r="K1326" s="2">
        <f t="shared" si="3546"/>
        <v>8000</v>
      </c>
    </row>
    <row r="1327" spans="1:11" ht="15.75">
      <c r="A1327" s="4">
        <v>42394</v>
      </c>
      <c r="B1327" s="7" t="s">
        <v>20</v>
      </c>
      <c r="C1327" s="5">
        <v>600</v>
      </c>
      <c r="D1327" s="8" t="s">
        <v>12</v>
      </c>
      <c r="E1327" s="22">
        <v>1010</v>
      </c>
      <c r="F1327" s="22">
        <v>1020</v>
      </c>
      <c r="G1327" s="2">
        <v>0</v>
      </c>
      <c r="H1327" s="2">
        <f t="shared" si="3544"/>
        <v>6000</v>
      </c>
      <c r="I1327" s="2">
        <v>0</v>
      </c>
      <c r="J1327" s="2">
        <f t="shared" si="3545"/>
        <v>10</v>
      </c>
      <c r="K1327" s="2">
        <f t="shared" si="3546"/>
        <v>6000</v>
      </c>
    </row>
    <row r="1328" spans="1:11" ht="15.75">
      <c r="A1328" s="4">
        <v>42393</v>
      </c>
      <c r="B1328" s="7" t="s">
        <v>50</v>
      </c>
      <c r="C1328" s="5">
        <v>600</v>
      </c>
      <c r="D1328" s="8" t="s">
        <v>13</v>
      </c>
      <c r="E1328" s="22">
        <v>862.85</v>
      </c>
      <c r="F1328" s="22">
        <v>857</v>
      </c>
      <c r="G1328" s="2">
        <v>0</v>
      </c>
      <c r="H1328" s="2">
        <f t="shared" si="3544"/>
        <v>3510.0000000000136</v>
      </c>
      <c r="I1328" s="2">
        <v>0</v>
      </c>
      <c r="J1328" s="2">
        <f t="shared" si="3545"/>
        <v>5.8500000000000227</v>
      </c>
      <c r="K1328" s="2">
        <f t="shared" si="3546"/>
        <v>3510.0000000000136</v>
      </c>
    </row>
    <row r="1329" spans="1:11" ht="15.75">
      <c r="A1329" s="4">
        <v>42392</v>
      </c>
      <c r="B1329" s="7" t="s">
        <v>51</v>
      </c>
      <c r="C1329" s="5">
        <v>1200</v>
      </c>
      <c r="D1329" s="8" t="s">
        <v>13</v>
      </c>
      <c r="E1329" s="22">
        <v>727</v>
      </c>
      <c r="F1329" s="22">
        <v>724</v>
      </c>
      <c r="G1329" s="2">
        <v>720</v>
      </c>
      <c r="H1329" s="2">
        <f t="shared" si="3544"/>
        <v>3600</v>
      </c>
      <c r="I1329" s="2">
        <f t="shared" ref="I1329" si="3549">(IF(D1329="SELL",IF(G1329="",0,F1329-G1329),IF(D1329="BUY",IF(G1329="",0,G1329-F1329))))*C1329</f>
        <v>4800</v>
      </c>
      <c r="J1329" s="2">
        <f t="shared" si="3545"/>
        <v>7</v>
      </c>
      <c r="K1329" s="2">
        <f t="shared" si="3546"/>
        <v>8400</v>
      </c>
    </row>
    <row r="1330" spans="1:11" ht="15.75">
      <c r="A1330" s="4">
        <v>42389</v>
      </c>
      <c r="B1330" s="7" t="s">
        <v>52</v>
      </c>
      <c r="C1330" s="5">
        <v>600</v>
      </c>
      <c r="D1330" s="8" t="s">
        <v>13</v>
      </c>
      <c r="E1330" s="22">
        <v>926</v>
      </c>
      <c r="F1330" s="22">
        <v>920</v>
      </c>
      <c r="G1330" s="2">
        <v>0</v>
      </c>
      <c r="H1330" s="2">
        <f t="shared" si="3544"/>
        <v>3600</v>
      </c>
      <c r="I1330" s="2">
        <v>0</v>
      </c>
      <c r="J1330" s="2">
        <f t="shared" si="3545"/>
        <v>6</v>
      </c>
      <c r="K1330" s="2">
        <f t="shared" si="3546"/>
        <v>3600</v>
      </c>
    </row>
    <row r="1331" spans="1:11" ht="15.75">
      <c r="A1331" s="4">
        <v>42388</v>
      </c>
      <c r="B1331" s="7" t="s">
        <v>53</v>
      </c>
      <c r="C1331" s="5">
        <v>500</v>
      </c>
      <c r="D1331" s="8" t="s">
        <v>12</v>
      </c>
      <c r="E1331" s="22">
        <v>891</v>
      </c>
      <c r="F1331" s="22">
        <v>881</v>
      </c>
      <c r="G1331" s="2">
        <v>0</v>
      </c>
      <c r="H1331" s="2">
        <f t="shared" si="3544"/>
        <v>-5000</v>
      </c>
      <c r="I1331" s="2">
        <v>0</v>
      </c>
      <c r="J1331" s="2">
        <f t="shared" si="3545"/>
        <v>-10</v>
      </c>
      <c r="K1331" s="2">
        <f t="shared" si="3546"/>
        <v>-5000</v>
      </c>
    </row>
    <row r="1332" spans="1:11" ht="15.75">
      <c r="A1332" s="4">
        <v>42387</v>
      </c>
      <c r="B1332" s="7" t="s">
        <v>54</v>
      </c>
      <c r="C1332" s="5">
        <v>700</v>
      </c>
      <c r="D1332" s="8" t="s">
        <v>12</v>
      </c>
      <c r="E1332" s="22">
        <v>1347</v>
      </c>
      <c r="F1332" s="22">
        <v>1354</v>
      </c>
      <c r="G1332" s="2">
        <v>0</v>
      </c>
      <c r="H1332" s="2">
        <f t="shared" si="3544"/>
        <v>4900</v>
      </c>
      <c r="I1332" s="2">
        <v>0</v>
      </c>
      <c r="J1332" s="2">
        <f t="shared" si="3545"/>
        <v>7</v>
      </c>
      <c r="K1332" s="2">
        <f t="shared" si="3546"/>
        <v>4900</v>
      </c>
    </row>
    <row r="1333" spans="1:11" ht="15.75">
      <c r="A1333" s="4">
        <v>42386</v>
      </c>
      <c r="B1333" s="7" t="s">
        <v>55</v>
      </c>
      <c r="C1333" s="5">
        <v>250</v>
      </c>
      <c r="D1333" s="8" t="s">
        <v>12</v>
      </c>
      <c r="E1333" s="22">
        <v>2010</v>
      </c>
      <c r="F1333" s="22">
        <v>2026</v>
      </c>
      <c r="G1333" s="2">
        <v>2046</v>
      </c>
      <c r="H1333" s="2">
        <f t="shared" si="3544"/>
        <v>4000</v>
      </c>
      <c r="I1333" s="2">
        <f t="shared" ref="I1333:I1337" si="3550">(IF(D1333="SELL",IF(G1333="",0,F1333-G1333),IF(D1333="BUY",IF(G1333="",0,G1333-F1333))))*C1333</f>
        <v>5000</v>
      </c>
      <c r="J1333" s="2">
        <f t="shared" si="3545"/>
        <v>36</v>
      </c>
      <c r="K1333" s="2">
        <f t="shared" si="3546"/>
        <v>9000</v>
      </c>
    </row>
    <row r="1334" spans="1:11" ht="15.75">
      <c r="A1334" s="4">
        <v>42385</v>
      </c>
      <c r="B1334" s="7" t="s">
        <v>44</v>
      </c>
      <c r="C1334" s="5">
        <v>3000</v>
      </c>
      <c r="D1334" s="8" t="s">
        <v>12</v>
      </c>
      <c r="E1334" s="22">
        <v>354</v>
      </c>
      <c r="F1334" s="22">
        <v>355.5</v>
      </c>
      <c r="G1334" s="2">
        <v>0</v>
      </c>
      <c r="H1334" s="2">
        <f t="shared" si="3544"/>
        <v>4500</v>
      </c>
      <c r="I1334" s="2">
        <v>0</v>
      </c>
      <c r="J1334" s="2">
        <f t="shared" si="3545"/>
        <v>1.5</v>
      </c>
      <c r="K1334" s="2">
        <f t="shared" si="3546"/>
        <v>4500</v>
      </c>
    </row>
    <row r="1335" spans="1:11" ht="15.75">
      <c r="A1335" s="4">
        <v>42382</v>
      </c>
      <c r="B1335" s="7" t="s">
        <v>56</v>
      </c>
      <c r="C1335" s="5">
        <v>1100</v>
      </c>
      <c r="D1335" s="8" t="s">
        <v>13</v>
      </c>
      <c r="E1335" s="22">
        <v>806</v>
      </c>
      <c r="F1335" s="22">
        <v>802</v>
      </c>
      <c r="G1335" s="2">
        <v>798</v>
      </c>
      <c r="H1335" s="2">
        <f t="shared" si="3544"/>
        <v>4400</v>
      </c>
      <c r="I1335" s="2">
        <f t="shared" si="3550"/>
        <v>4400</v>
      </c>
      <c r="J1335" s="2">
        <f t="shared" si="3545"/>
        <v>8</v>
      </c>
      <c r="K1335" s="2">
        <f t="shared" si="3546"/>
        <v>8800</v>
      </c>
    </row>
    <row r="1336" spans="1:11" ht="15.75">
      <c r="A1336" s="4">
        <v>42380</v>
      </c>
      <c r="B1336" s="7" t="s">
        <v>29</v>
      </c>
      <c r="C1336" s="5">
        <v>1000</v>
      </c>
      <c r="D1336" s="8" t="s">
        <v>12</v>
      </c>
      <c r="E1336" s="22">
        <v>650</v>
      </c>
      <c r="F1336" s="22">
        <v>655</v>
      </c>
      <c r="G1336" s="2">
        <v>660</v>
      </c>
      <c r="H1336" s="2">
        <f t="shared" si="3544"/>
        <v>5000</v>
      </c>
      <c r="I1336" s="2">
        <f t="shared" si="3550"/>
        <v>5000</v>
      </c>
      <c r="J1336" s="2">
        <f t="shared" si="3545"/>
        <v>10</v>
      </c>
      <c r="K1336" s="2">
        <f t="shared" si="3546"/>
        <v>10000</v>
      </c>
    </row>
    <row r="1337" spans="1:11" ht="15.75">
      <c r="A1337" s="4">
        <v>42380</v>
      </c>
      <c r="B1337" s="7" t="s">
        <v>57</v>
      </c>
      <c r="C1337" s="5">
        <v>500</v>
      </c>
      <c r="D1337" s="8" t="s">
        <v>12</v>
      </c>
      <c r="E1337" s="22">
        <v>1625</v>
      </c>
      <c r="F1337" s="22">
        <v>1637</v>
      </c>
      <c r="G1337" s="2">
        <v>1649</v>
      </c>
      <c r="H1337" s="2">
        <f t="shared" si="3544"/>
        <v>6000</v>
      </c>
      <c r="I1337" s="2">
        <f t="shared" si="3550"/>
        <v>6000</v>
      </c>
      <c r="J1337" s="2">
        <f t="shared" si="3545"/>
        <v>24</v>
      </c>
      <c r="K1337" s="2">
        <f t="shared" si="3546"/>
        <v>12000</v>
      </c>
    </row>
    <row r="1338" spans="1:11" ht="15.75">
      <c r="A1338" s="4">
        <v>42379</v>
      </c>
      <c r="B1338" s="7" t="s">
        <v>58</v>
      </c>
      <c r="C1338" s="5">
        <v>2000</v>
      </c>
      <c r="D1338" s="8" t="s">
        <v>13</v>
      </c>
      <c r="E1338" s="22">
        <v>337</v>
      </c>
      <c r="F1338" s="22">
        <v>334.5</v>
      </c>
      <c r="G1338" s="2">
        <v>0</v>
      </c>
      <c r="H1338" s="2">
        <f t="shared" si="3544"/>
        <v>5000</v>
      </c>
      <c r="I1338" s="2">
        <v>0</v>
      </c>
      <c r="J1338" s="2">
        <f t="shared" si="3545"/>
        <v>2.5</v>
      </c>
      <c r="K1338" s="2">
        <f t="shared" si="3546"/>
        <v>5000</v>
      </c>
    </row>
    <row r="1339" spans="1:11" ht="15.75">
      <c r="A1339" s="4">
        <v>42378</v>
      </c>
      <c r="B1339" s="6" t="s">
        <v>30</v>
      </c>
      <c r="C1339" s="5">
        <v>1700</v>
      </c>
      <c r="D1339" s="8" t="s">
        <v>13</v>
      </c>
      <c r="E1339" s="22">
        <v>299.5</v>
      </c>
      <c r="F1339" s="22">
        <v>297</v>
      </c>
      <c r="G1339" s="2">
        <v>0</v>
      </c>
      <c r="H1339" s="2">
        <f t="shared" si="3544"/>
        <v>4250</v>
      </c>
      <c r="I1339" s="2">
        <v>0</v>
      </c>
      <c r="J1339" s="2">
        <f t="shared" si="3545"/>
        <v>2.5</v>
      </c>
      <c r="K1339" s="2">
        <f t="shared" si="3546"/>
        <v>4250</v>
      </c>
    </row>
    <row r="1340" spans="1:11">
      <c r="A1340" s="4">
        <v>42375</v>
      </c>
      <c r="B1340" s="7" t="s">
        <v>44</v>
      </c>
      <c r="C1340" s="5">
        <v>3000</v>
      </c>
      <c r="D1340" s="1" t="s">
        <v>13</v>
      </c>
      <c r="E1340" s="22">
        <v>343</v>
      </c>
      <c r="F1340" s="22">
        <v>341.25</v>
      </c>
      <c r="G1340" s="2">
        <v>0</v>
      </c>
      <c r="H1340" s="2">
        <f t="shared" si="3544"/>
        <v>5250</v>
      </c>
      <c r="I1340" s="2">
        <v>0</v>
      </c>
      <c r="J1340" s="2">
        <f t="shared" si="3545"/>
        <v>1.75</v>
      </c>
      <c r="K1340" s="2">
        <f t="shared" si="3546"/>
        <v>5250</v>
      </c>
    </row>
    <row r="1341" spans="1:11">
      <c r="A1341" s="4">
        <v>42374</v>
      </c>
      <c r="B1341" s="7" t="s">
        <v>59</v>
      </c>
      <c r="C1341" s="5">
        <v>400</v>
      </c>
      <c r="D1341" s="1" t="s">
        <v>12</v>
      </c>
      <c r="E1341" s="22">
        <v>1450</v>
      </c>
      <c r="F1341" s="22">
        <v>1465</v>
      </c>
      <c r="G1341" s="2">
        <v>1430</v>
      </c>
      <c r="H1341" s="2">
        <f t="shared" si="3544"/>
        <v>6000</v>
      </c>
      <c r="I1341" s="2">
        <v>0</v>
      </c>
      <c r="J1341" s="2">
        <f t="shared" si="3545"/>
        <v>15</v>
      </c>
      <c r="K1341" s="2">
        <f t="shared" si="3546"/>
        <v>6000</v>
      </c>
    </row>
    <row r="1342" spans="1:11">
      <c r="A1342" s="4">
        <v>42373</v>
      </c>
      <c r="B1342" s="7" t="s">
        <v>60</v>
      </c>
      <c r="C1342" s="7">
        <v>1300</v>
      </c>
      <c r="D1342" s="7" t="s">
        <v>13</v>
      </c>
      <c r="E1342" s="22">
        <v>461</v>
      </c>
      <c r="F1342" s="22">
        <v>456</v>
      </c>
      <c r="G1342" s="2">
        <v>0</v>
      </c>
      <c r="H1342" s="2">
        <f t="shared" si="3544"/>
        <v>6500</v>
      </c>
      <c r="I1342" s="2">
        <v>0</v>
      </c>
      <c r="J1342" s="2">
        <f t="shared" si="3545"/>
        <v>5</v>
      </c>
      <c r="K1342" s="2">
        <f t="shared" si="3546"/>
        <v>6500</v>
      </c>
    </row>
    <row r="1343" spans="1:11">
      <c r="A1343" s="4">
        <v>42372</v>
      </c>
      <c r="B1343" s="7" t="s">
        <v>61</v>
      </c>
      <c r="C1343" s="7">
        <v>450</v>
      </c>
      <c r="D1343" s="7" t="s">
        <v>12</v>
      </c>
      <c r="E1343" s="22">
        <v>1397</v>
      </c>
      <c r="F1343" s="22">
        <v>1410</v>
      </c>
      <c r="G1343" s="2">
        <v>1423</v>
      </c>
      <c r="H1343" s="2">
        <f t="shared" si="3544"/>
        <v>5850</v>
      </c>
      <c r="I1343" s="2">
        <f t="shared" ref="I1343" si="3551">(IF(D1343="SELL",IF(G1343="",0,F1343-G1343),IF(D1343="BUY",IF(G1343="",0,G1343-F1343))))*C1343</f>
        <v>5850</v>
      </c>
      <c r="J1343" s="2">
        <f t="shared" si="3545"/>
        <v>26</v>
      </c>
      <c r="K1343" s="2">
        <f t="shared" si="3546"/>
        <v>11700</v>
      </c>
    </row>
    <row r="1344" spans="1:11">
      <c r="A1344" s="4">
        <v>42371</v>
      </c>
      <c r="B1344" s="7" t="s">
        <v>21</v>
      </c>
      <c r="C1344" s="7">
        <v>700</v>
      </c>
      <c r="D1344" s="7" t="s">
        <v>12</v>
      </c>
      <c r="E1344" s="22">
        <v>635</v>
      </c>
      <c r="F1344" s="22">
        <v>642.85</v>
      </c>
      <c r="G1344" s="2">
        <v>0</v>
      </c>
      <c r="H1344" s="2">
        <f t="shared" si="3544"/>
        <v>5495.0000000000164</v>
      </c>
      <c r="I1344" s="2">
        <v>0</v>
      </c>
      <c r="J1344" s="2">
        <f t="shared" si="3545"/>
        <v>7.8500000000000236</v>
      </c>
      <c r="K1344" s="2">
        <f t="shared" si="3546"/>
        <v>5495.0000000000164</v>
      </c>
    </row>
    <row r="1345" spans="1:11">
      <c r="A1345" s="4">
        <v>42734</v>
      </c>
      <c r="B1345" s="7" t="s">
        <v>62</v>
      </c>
      <c r="C1345" s="5">
        <v>2500</v>
      </c>
      <c r="D1345" s="1" t="s">
        <v>12</v>
      </c>
      <c r="E1345" s="22">
        <v>205</v>
      </c>
      <c r="F1345" s="22">
        <v>207</v>
      </c>
      <c r="G1345" s="2">
        <v>0</v>
      </c>
      <c r="H1345" s="2">
        <f t="shared" si="3544"/>
        <v>5000</v>
      </c>
      <c r="I1345" s="2">
        <v>0</v>
      </c>
      <c r="J1345" s="2">
        <f t="shared" si="3545"/>
        <v>2</v>
      </c>
      <c r="K1345" s="2">
        <f t="shared" si="3546"/>
        <v>5000</v>
      </c>
    </row>
    <row r="1346" spans="1:11">
      <c r="A1346" s="4">
        <v>42733</v>
      </c>
      <c r="B1346" s="7" t="s">
        <v>60</v>
      </c>
      <c r="C1346" s="7">
        <v>1300</v>
      </c>
      <c r="D1346" s="7" t="s">
        <v>13</v>
      </c>
      <c r="E1346" s="22">
        <v>443</v>
      </c>
      <c r="F1346" s="22">
        <v>439.2</v>
      </c>
      <c r="G1346" s="2">
        <v>0</v>
      </c>
      <c r="H1346" s="2">
        <f t="shared" si="3544"/>
        <v>4940.0000000000146</v>
      </c>
      <c r="I1346" s="2">
        <v>0</v>
      </c>
      <c r="J1346" s="2">
        <f t="shared" si="3545"/>
        <v>3.8000000000000114</v>
      </c>
      <c r="K1346" s="2">
        <f t="shared" si="3546"/>
        <v>4940.0000000000146</v>
      </c>
    </row>
    <row r="1347" spans="1:11">
      <c r="A1347" s="4">
        <v>42732</v>
      </c>
      <c r="B1347" s="7" t="s">
        <v>14</v>
      </c>
      <c r="C1347" s="7">
        <v>1200</v>
      </c>
      <c r="D1347" s="7" t="s">
        <v>13</v>
      </c>
      <c r="E1347" s="22">
        <v>615</v>
      </c>
      <c r="F1347" s="22">
        <v>610.6</v>
      </c>
      <c r="G1347" s="2">
        <v>0</v>
      </c>
      <c r="H1347" s="2">
        <f t="shared" si="3544"/>
        <v>5279.9999999999727</v>
      </c>
      <c r="I1347" s="2">
        <v>0</v>
      </c>
      <c r="J1347" s="2">
        <f t="shared" si="3545"/>
        <v>4.3999999999999773</v>
      </c>
      <c r="K1347" s="2">
        <f t="shared" si="3546"/>
        <v>5279.9999999999727</v>
      </c>
    </row>
    <row r="1348" spans="1:11">
      <c r="A1348" s="4">
        <v>42730</v>
      </c>
      <c r="B1348" s="7" t="s">
        <v>63</v>
      </c>
      <c r="C1348" s="5">
        <v>1700</v>
      </c>
      <c r="D1348" s="1" t="s">
        <v>13</v>
      </c>
      <c r="E1348" s="22">
        <v>433</v>
      </c>
      <c r="F1348" s="22">
        <v>429.5</v>
      </c>
      <c r="G1348" s="2">
        <v>0</v>
      </c>
      <c r="H1348" s="2">
        <f t="shared" si="3544"/>
        <v>5950</v>
      </c>
      <c r="I1348" s="2">
        <v>0</v>
      </c>
      <c r="J1348" s="2">
        <f t="shared" si="3545"/>
        <v>3.5</v>
      </c>
      <c r="K1348" s="2">
        <f t="shared" si="3546"/>
        <v>5950</v>
      </c>
    </row>
    <row r="1349" spans="1:11">
      <c r="A1349" s="4">
        <v>42730</v>
      </c>
      <c r="B1349" s="7" t="s">
        <v>64</v>
      </c>
      <c r="C1349" s="5">
        <v>1500</v>
      </c>
      <c r="D1349" s="1" t="s">
        <v>13</v>
      </c>
      <c r="E1349" s="22">
        <v>347</v>
      </c>
      <c r="F1349" s="22">
        <v>343</v>
      </c>
      <c r="G1349" s="2">
        <v>0</v>
      </c>
      <c r="H1349" s="2">
        <f t="shared" si="3544"/>
        <v>6000</v>
      </c>
      <c r="I1349" s="2">
        <v>0</v>
      </c>
      <c r="J1349" s="2">
        <f t="shared" si="3545"/>
        <v>4</v>
      </c>
      <c r="K1349" s="2">
        <f t="shared" si="3546"/>
        <v>6000</v>
      </c>
    </row>
    <row r="1350" spans="1:11">
      <c r="A1350" s="4">
        <v>42727</v>
      </c>
      <c r="B1350" s="7" t="s">
        <v>32</v>
      </c>
      <c r="C1350" s="5">
        <v>600</v>
      </c>
      <c r="D1350" s="1" t="s">
        <v>12</v>
      </c>
      <c r="E1350" s="22">
        <v>884</v>
      </c>
      <c r="F1350" s="22">
        <v>872</v>
      </c>
      <c r="G1350" s="2">
        <v>0</v>
      </c>
      <c r="H1350" s="2">
        <f t="shared" si="3544"/>
        <v>-7200</v>
      </c>
      <c r="I1350" s="2">
        <v>0</v>
      </c>
      <c r="J1350" s="2">
        <f t="shared" si="3545"/>
        <v>-12</v>
      </c>
      <c r="K1350" s="2">
        <f t="shared" si="3546"/>
        <v>-7200</v>
      </c>
    </row>
    <row r="1351" spans="1:11">
      <c r="A1351" s="4">
        <v>42726</v>
      </c>
      <c r="B1351" s="7" t="s">
        <v>65</v>
      </c>
      <c r="C1351" s="5">
        <v>2500</v>
      </c>
      <c r="D1351" s="1" t="s">
        <v>12</v>
      </c>
      <c r="E1351" s="22">
        <v>257</v>
      </c>
      <c r="F1351" s="22">
        <v>259</v>
      </c>
      <c r="G1351" s="2">
        <v>0</v>
      </c>
      <c r="H1351" s="2">
        <f t="shared" si="3544"/>
        <v>5000</v>
      </c>
      <c r="I1351" s="2">
        <v>0</v>
      </c>
      <c r="J1351" s="2">
        <f t="shared" si="3545"/>
        <v>2</v>
      </c>
      <c r="K1351" s="2">
        <f t="shared" si="3546"/>
        <v>5000</v>
      </c>
    </row>
    <row r="1352" spans="1:11">
      <c r="A1352" s="4">
        <v>42726</v>
      </c>
      <c r="B1352" s="7" t="s">
        <v>56</v>
      </c>
      <c r="C1352" s="5">
        <v>1100</v>
      </c>
      <c r="D1352" s="1" t="s">
        <v>13</v>
      </c>
      <c r="E1352" s="22">
        <v>759</v>
      </c>
      <c r="F1352" s="22">
        <v>752.5</v>
      </c>
      <c r="G1352" s="2">
        <v>0</v>
      </c>
      <c r="H1352" s="2">
        <f t="shared" si="3544"/>
        <v>7150</v>
      </c>
      <c r="I1352" s="2">
        <v>0</v>
      </c>
      <c r="J1352" s="2">
        <f t="shared" si="3545"/>
        <v>6.5</v>
      </c>
      <c r="K1352" s="2">
        <f t="shared" si="3546"/>
        <v>7150</v>
      </c>
    </row>
    <row r="1353" spans="1:11">
      <c r="A1353" s="4">
        <v>42723</v>
      </c>
      <c r="B1353" s="7" t="s">
        <v>66</v>
      </c>
      <c r="C1353" s="5">
        <v>5000</v>
      </c>
      <c r="D1353" s="1" t="s">
        <v>13</v>
      </c>
      <c r="E1353" s="22">
        <v>115</v>
      </c>
      <c r="F1353" s="22">
        <v>116</v>
      </c>
      <c r="G1353" s="2">
        <v>0</v>
      </c>
      <c r="H1353" s="2">
        <f t="shared" si="3544"/>
        <v>-5000</v>
      </c>
      <c r="I1353" s="2">
        <v>0</v>
      </c>
      <c r="J1353" s="2">
        <f t="shared" si="3545"/>
        <v>-1</v>
      </c>
      <c r="K1353" s="2">
        <f t="shared" si="3546"/>
        <v>-5000</v>
      </c>
    </row>
    <row r="1354" spans="1:11">
      <c r="A1354" s="4">
        <v>42720</v>
      </c>
      <c r="B1354" s="7" t="s">
        <v>15</v>
      </c>
      <c r="C1354" s="5">
        <v>700</v>
      </c>
      <c r="D1354" s="1" t="s">
        <v>12</v>
      </c>
      <c r="E1354" s="22">
        <v>910.6</v>
      </c>
      <c r="F1354" s="22">
        <v>916.5</v>
      </c>
      <c r="G1354" s="2">
        <v>0</v>
      </c>
      <c r="H1354" s="2">
        <f t="shared" si="3544"/>
        <v>4129.9999999999836</v>
      </c>
      <c r="I1354" s="2">
        <v>0</v>
      </c>
      <c r="J1354" s="2">
        <f t="shared" si="3545"/>
        <v>5.8999999999999764</v>
      </c>
      <c r="K1354" s="2">
        <f t="shared" si="3546"/>
        <v>4129.9999999999836</v>
      </c>
    </row>
    <row r="1355" spans="1:11">
      <c r="A1355" s="4">
        <v>42718</v>
      </c>
      <c r="B1355" s="7" t="s">
        <v>24</v>
      </c>
      <c r="C1355" s="5">
        <v>2400</v>
      </c>
      <c r="D1355" s="1" t="s">
        <v>13</v>
      </c>
      <c r="E1355" s="22">
        <v>234</v>
      </c>
      <c r="F1355" s="22">
        <v>232</v>
      </c>
      <c r="G1355" s="2">
        <v>0</v>
      </c>
      <c r="H1355" s="2">
        <f t="shared" si="3544"/>
        <v>4800</v>
      </c>
      <c r="I1355" s="2">
        <v>0</v>
      </c>
      <c r="J1355" s="2">
        <f t="shared" si="3545"/>
        <v>2</v>
      </c>
      <c r="K1355" s="2">
        <f t="shared" si="3546"/>
        <v>4800</v>
      </c>
    </row>
    <row r="1356" spans="1:11">
      <c r="A1356" s="4">
        <v>42717</v>
      </c>
      <c r="B1356" s="7" t="s">
        <v>67</v>
      </c>
      <c r="C1356" s="5">
        <v>2000</v>
      </c>
      <c r="D1356" s="1" t="s">
        <v>13</v>
      </c>
      <c r="E1356" s="22">
        <v>335</v>
      </c>
      <c r="F1356" s="22">
        <v>337</v>
      </c>
      <c r="G1356" s="2">
        <v>0</v>
      </c>
      <c r="H1356" s="2">
        <f t="shared" si="3544"/>
        <v>-4000</v>
      </c>
      <c r="I1356" s="2">
        <v>0</v>
      </c>
      <c r="J1356" s="2">
        <f t="shared" si="3545"/>
        <v>-2</v>
      </c>
      <c r="K1356" s="2">
        <f t="shared" si="3546"/>
        <v>-4000</v>
      </c>
    </row>
    <row r="1357" spans="1:11">
      <c r="A1357" s="4">
        <v>42717</v>
      </c>
      <c r="B1357" s="7" t="s">
        <v>29</v>
      </c>
      <c r="C1357" s="5">
        <v>1000</v>
      </c>
      <c r="D1357" s="1" t="s">
        <v>13</v>
      </c>
      <c r="E1357" s="22">
        <v>683</v>
      </c>
      <c r="F1357" s="22">
        <v>677</v>
      </c>
      <c r="G1357" s="2">
        <v>0</v>
      </c>
      <c r="H1357" s="2">
        <f t="shared" si="3544"/>
        <v>6000</v>
      </c>
      <c r="I1357" s="2">
        <v>0</v>
      </c>
      <c r="J1357" s="2">
        <f t="shared" si="3545"/>
        <v>6</v>
      </c>
      <c r="K1357" s="2">
        <f t="shared" si="3546"/>
        <v>6000</v>
      </c>
    </row>
    <row r="1358" spans="1:11">
      <c r="A1358" s="4">
        <v>42716</v>
      </c>
      <c r="B1358" s="7" t="s">
        <v>68</v>
      </c>
      <c r="C1358" s="5">
        <v>6000</v>
      </c>
      <c r="D1358" s="1" t="s">
        <v>13</v>
      </c>
      <c r="E1358" s="22">
        <v>133</v>
      </c>
      <c r="F1358" s="22">
        <v>132</v>
      </c>
      <c r="G1358" s="2">
        <v>0</v>
      </c>
      <c r="H1358" s="2">
        <f t="shared" si="3544"/>
        <v>6000</v>
      </c>
      <c r="I1358" s="2">
        <v>0</v>
      </c>
      <c r="J1358" s="2">
        <f t="shared" si="3545"/>
        <v>1</v>
      </c>
      <c r="K1358" s="2">
        <f t="shared" si="3546"/>
        <v>6000</v>
      </c>
    </row>
    <row r="1359" spans="1:11">
      <c r="A1359" s="4">
        <v>42716</v>
      </c>
      <c r="B1359" s="7" t="s">
        <v>56</v>
      </c>
      <c r="C1359" s="5">
        <v>1100</v>
      </c>
      <c r="D1359" s="1" t="s">
        <v>13</v>
      </c>
      <c r="E1359" s="22">
        <v>807</v>
      </c>
      <c r="F1359" s="22">
        <v>802</v>
      </c>
      <c r="G1359" s="2">
        <v>797</v>
      </c>
      <c r="H1359" s="2">
        <f t="shared" si="3544"/>
        <v>5500</v>
      </c>
      <c r="I1359" s="2">
        <f t="shared" ref="I1359" si="3552">(IF(D1359="SELL",IF(G1359="",0,F1359-G1359),IF(D1359="BUY",IF(G1359="",0,G1359-F1359))))*C1359</f>
        <v>5500</v>
      </c>
      <c r="J1359" s="2">
        <f t="shared" si="3545"/>
        <v>10</v>
      </c>
      <c r="K1359" s="2">
        <f t="shared" si="3546"/>
        <v>11000</v>
      </c>
    </row>
    <row r="1360" spans="1:11">
      <c r="A1360" s="4">
        <v>42713</v>
      </c>
      <c r="B1360" s="7" t="s">
        <v>69</v>
      </c>
      <c r="C1360" s="5">
        <v>3500</v>
      </c>
      <c r="D1360" s="1" t="s">
        <v>12</v>
      </c>
      <c r="E1360" s="22">
        <v>118</v>
      </c>
      <c r="F1360" s="22">
        <v>120</v>
      </c>
      <c r="G1360" s="2">
        <v>0</v>
      </c>
      <c r="H1360" s="2">
        <f t="shared" si="3544"/>
        <v>7000</v>
      </c>
      <c r="I1360" s="2">
        <v>0</v>
      </c>
      <c r="J1360" s="2">
        <f t="shared" si="3545"/>
        <v>2</v>
      </c>
      <c r="K1360" s="2">
        <f t="shared" si="3546"/>
        <v>7000</v>
      </c>
    </row>
    <row r="1361" spans="1:11">
      <c r="A1361" s="4">
        <v>42713</v>
      </c>
      <c r="B1361" s="7" t="s">
        <v>70</v>
      </c>
      <c r="C1361" s="5">
        <v>3000</v>
      </c>
      <c r="D1361" s="1" t="s">
        <v>13</v>
      </c>
      <c r="E1361" s="22">
        <v>311.5</v>
      </c>
      <c r="F1361" s="22">
        <v>313.5</v>
      </c>
      <c r="G1361" s="2">
        <v>0</v>
      </c>
      <c r="H1361" s="2">
        <f t="shared" si="3544"/>
        <v>-6000</v>
      </c>
      <c r="I1361" s="2">
        <v>0</v>
      </c>
      <c r="J1361" s="2">
        <f t="shared" si="3545"/>
        <v>-2</v>
      </c>
      <c r="K1361" s="2">
        <f t="shared" si="3546"/>
        <v>-6000</v>
      </c>
    </row>
    <row r="1362" spans="1:11">
      <c r="A1362" s="4">
        <v>42712</v>
      </c>
      <c r="B1362" s="7" t="s">
        <v>37</v>
      </c>
      <c r="C1362" s="5">
        <v>3500</v>
      </c>
      <c r="D1362" s="1" t="s">
        <v>12</v>
      </c>
      <c r="E1362" s="22">
        <v>254</v>
      </c>
      <c r="F1362" s="22">
        <v>256</v>
      </c>
      <c r="G1362" s="2">
        <v>0</v>
      </c>
      <c r="H1362" s="2">
        <f t="shared" si="3544"/>
        <v>7000</v>
      </c>
      <c r="I1362" s="2">
        <v>0</v>
      </c>
      <c r="J1362" s="2">
        <f t="shared" si="3545"/>
        <v>2</v>
      </c>
      <c r="K1362" s="2">
        <f t="shared" si="3546"/>
        <v>7000</v>
      </c>
    </row>
    <row r="1363" spans="1:11">
      <c r="A1363" s="4">
        <v>42711</v>
      </c>
      <c r="B1363" s="7" t="s">
        <v>71</v>
      </c>
      <c r="C1363" s="5">
        <v>1500</v>
      </c>
      <c r="D1363" s="1" t="s">
        <v>12</v>
      </c>
      <c r="E1363" s="22">
        <v>391.1</v>
      </c>
      <c r="F1363" s="22">
        <v>394.1</v>
      </c>
      <c r="G1363" s="2">
        <v>0</v>
      </c>
      <c r="H1363" s="2">
        <f t="shared" si="3544"/>
        <v>4500</v>
      </c>
      <c r="I1363" s="2">
        <v>0</v>
      </c>
      <c r="J1363" s="2">
        <f t="shared" si="3545"/>
        <v>3</v>
      </c>
      <c r="K1363" s="2">
        <f t="shared" si="3546"/>
        <v>4500</v>
      </c>
    </row>
    <row r="1364" spans="1:11">
      <c r="A1364" s="4">
        <v>42711</v>
      </c>
      <c r="B1364" s="7" t="s">
        <v>62</v>
      </c>
      <c r="C1364" s="5">
        <v>2500</v>
      </c>
      <c r="D1364" s="1" t="s">
        <v>12</v>
      </c>
      <c r="E1364" s="22">
        <v>213</v>
      </c>
      <c r="F1364" s="22">
        <v>214.6</v>
      </c>
      <c r="G1364" s="2">
        <v>0</v>
      </c>
      <c r="H1364" s="2">
        <f t="shared" si="3544"/>
        <v>3999.9999999999859</v>
      </c>
      <c r="I1364" s="2">
        <v>0</v>
      </c>
      <c r="J1364" s="2">
        <f t="shared" si="3545"/>
        <v>1.5999999999999943</v>
      </c>
      <c r="K1364" s="2">
        <f t="shared" si="3546"/>
        <v>3999.9999999999859</v>
      </c>
    </row>
    <row r="1365" spans="1:11">
      <c r="A1365" s="4">
        <v>42710</v>
      </c>
      <c r="B1365" s="7" t="s">
        <v>52</v>
      </c>
      <c r="C1365" s="5">
        <v>600</v>
      </c>
      <c r="D1365" s="1" t="s">
        <v>12</v>
      </c>
      <c r="E1365" s="22">
        <v>925</v>
      </c>
      <c r="F1365" s="22">
        <v>931.9</v>
      </c>
      <c r="G1365" s="2">
        <v>0</v>
      </c>
      <c r="H1365" s="2">
        <f t="shared" si="3544"/>
        <v>4139.9999999999864</v>
      </c>
      <c r="I1365" s="2">
        <v>0</v>
      </c>
      <c r="J1365" s="2">
        <f t="shared" si="3545"/>
        <v>6.8999999999999773</v>
      </c>
      <c r="K1365" s="2">
        <f t="shared" si="3546"/>
        <v>4139.9999999999864</v>
      </c>
    </row>
    <row r="1366" spans="1:11">
      <c r="A1366" s="4">
        <v>42710</v>
      </c>
      <c r="B1366" s="7" t="s">
        <v>72</v>
      </c>
      <c r="C1366" s="5">
        <v>4000</v>
      </c>
      <c r="D1366" s="1" t="s">
        <v>12</v>
      </c>
      <c r="E1366" s="22">
        <v>187</v>
      </c>
      <c r="F1366" s="22">
        <v>186</v>
      </c>
      <c r="G1366" s="2">
        <v>0</v>
      </c>
      <c r="H1366" s="2">
        <f t="shared" si="3544"/>
        <v>-4000</v>
      </c>
      <c r="I1366" s="2">
        <v>0</v>
      </c>
      <c r="J1366" s="2">
        <f t="shared" si="3545"/>
        <v>-1</v>
      </c>
      <c r="K1366" s="2">
        <f t="shared" si="3546"/>
        <v>-4000</v>
      </c>
    </row>
    <row r="1367" spans="1:11">
      <c r="A1367" s="4">
        <v>42709</v>
      </c>
      <c r="B1367" s="7" t="s">
        <v>73</v>
      </c>
      <c r="C1367" s="5">
        <v>1100</v>
      </c>
      <c r="D1367" s="1" t="s">
        <v>12</v>
      </c>
      <c r="E1367" s="22">
        <v>879</v>
      </c>
      <c r="F1367" s="22">
        <v>884</v>
      </c>
      <c r="G1367" s="2">
        <v>0</v>
      </c>
      <c r="H1367" s="2">
        <f t="shared" si="3544"/>
        <v>5500</v>
      </c>
      <c r="I1367" s="2">
        <v>0</v>
      </c>
      <c r="J1367" s="2">
        <f t="shared" si="3545"/>
        <v>5</v>
      </c>
      <c r="K1367" s="2">
        <f t="shared" si="3546"/>
        <v>5500</v>
      </c>
    </row>
    <row r="1368" spans="1:11">
      <c r="A1368" s="4">
        <v>42709</v>
      </c>
      <c r="B1368" s="7" t="s">
        <v>74</v>
      </c>
      <c r="C1368" s="5">
        <v>3000</v>
      </c>
      <c r="D1368" s="1" t="s">
        <v>12</v>
      </c>
      <c r="E1368" s="22">
        <v>183</v>
      </c>
      <c r="F1368" s="22">
        <v>184.4</v>
      </c>
      <c r="G1368" s="2">
        <v>185.5</v>
      </c>
      <c r="H1368" s="2">
        <f t="shared" si="3544"/>
        <v>4200.0000000000173</v>
      </c>
      <c r="I1368" s="2">
        <f t="shared" ref="I1368" si="3553">(IF(D1368="SELL",IF(G1368="",0,F1368-G1368),IF(D1368="BUY",IF(G1368="",0,G1368-F1368))))*C1368</f>
        <v>3299.9999999999827</v>
      </c>
      <c r="J1368" s="2">
        <f t="shared" si="3545"/>
        <v>2.5</v>
      </c>
      <c r="K1368" s="2">
        <f t="shared" si="3546"/>
        <v>7500</v>
      </c>
    </row>
    <row r="1369" spans="1:11">
      <c r="A1369" s="4">
        <v>42706</v>
      </c>
      <c r="B1369" s="7" t="s">
        <v>63</v>
      </c>
      <c r="C1369" s="5">
        <v>1700</v>
      </c>
      <c r="D1369" s="1" t="s">
        <v>13</v>
      </c>
      <c r="E1369" s="22">
        <v>429.8</v>
      </c>
      <c r="F1369" s="22">
        <v>427.4</v>
      </c>
      <c r="G1369" s="2">
        <v>0</v>
      </c>
      <c r="H1369" s="2">
        <f t="shared" si="3544"/>
        <v>4080.0000000000582</v>
      </c>
      <c r="I1369" s="2">
        <v>0</v>
      </c>
      <c r="J1369" s="2">
        <f t="shared" si="3545"/>
        <v>2.4000000000000341</v>
      </c>
      <c r="K1369" s="2">
        <f t="shared" si="3546"/>
        <v>4080.0000000000582</v>
      </c>
    </row>
    <row r="1370" spans="1:11">
      <c r="A1370" s="4">
        <v>42704</v>
      </c>
      <c r="B1370" s="7" t="s">
        <v>62</v>
      </c>
      <c r="C1370" s="5">
        <v>2500</v>
      </c>
      <c r="D1370" s="1" t="s">
        <v>12</v>
      </c>
      <c r="E1370" s="22">
        <v>210.5</v>
      </c>
      <c r="F1370" s="22">
        <v>212.5</v>
      </c>
      <c r="G1370" s="2">
        <v>0</v>
      </c>
      <c r="H1370" s="2">
        <f t="shared" si="3544"/>
        <v>5000</v>
      </c>
      <c r="I1370" s="2">
        <v>0</v>
      </c>
      <c r="J1370" s="2">
        <f t="shared" si="3545"/>
        <v>2</v>
      </c>
      <c r="K1370" s="2">
        <f t="shared" si="3546"/>
        <v>5000</v>
      </c>
    </row>
    <row r="1371" spans="1:11">
      <c r="A1371" s="4">
        <v>42704</v>
      </c>
      <c r="B1371" s="7" t="s">
        <v>75</v>
      </c>
      <c r="C1371" s="5">
        <v>1000</v>
      </c>
      <c r="D1371" s="1" t="s">
        <v>12</v>
      </c>
      <c r="E1371" s="22">
        <v>404</v>
      </c>
      <c r="F1371" s="22">
        <v>408</v>
      </c>
      <c r="G1371" s="2">
        <v>0</v>
      </c>
      <c r="H1371" s="2">
        <f t="shared" si="3544"/>
        <v>4000</v>
      </c>
      <c r="I1371" s="2">
        <v>0</v>
      </c>
      <c r="J1371" s="2">
        <f t="shared" si="3545"/>
        <v>4</v>
      </c>
      <c r="K1371" s="2">
        <f t="shared" si="3546"/>
        <v>4000</v>
      </c>
    </row>
    <row r="1372" spans="1:11">
      <c r="A1372" s="4">
        <v>42703</v>
      </c>
      <c r="B1372" s="7" t="s">
        <v>76</v>
      </c>
      <c r="C1372" s="5">
        <v>1600</v>
      </c>
      <c r="D1372" s="1" t="s">
        <v>13</v>
      </c>
      <c r="E1372" s="22">
        <v>411</v>
      </c>
      <c r="F1372" s="22">
        <v>408.5</v>
      </c>
      <c r="G1372" s="2">
        <v>0</v>
      </c>
      <c r="H1372" s="2">
        <f t="shared" si="3544"/>
        <v>4000</v>
      </c>
      <c r="I1372" s="2">
        <v>0</v>
      </c>
      <c r="J1372" s="2">
        <f t="shared" si="3545"/>
        <v>2.5</v>
      </c>
      <c r="K1372" s="2">
        <f t="shared" si="3546"/>
        <v>4000</v>
      </c>
    </row>
    <row r="1373" spans="1:11">
      <c r="A1373" s="4">
        <v>42702</v>
      </c>
      <c r="B1373" s="7" t="s">
        <v>28</v>
      </c>
      <c r="C1373" s="5">
        <v>3000</v>
      </c>
      <c r="D1373" s="1" t="s">
        <v>12</v>
      </c>
      <c r="E1373" s="22">
        <v>258</v>
      </c>
      <c r="F1373" s="22">
        <v>256.5</v>
      </c>
      <c r="G1373" s="2">
        <v>0</v>
      </c>
      <c r="H1373" s="2">
        <f t="shared" si="3544"/>
        <v>-4500</v>
      </c>
      <c r="I1373" s="2">
        <v>0</v>
      </c>
      <c r="J1373" s="2">
        <f t="shared" si="3545"/>
        <v>-1.5</v>
      </c>
      <c r="K1373" s="2">
        <f t="shared" si="3546"/>
        <v>-4500</v>
      </c>
    </row>
    <row r="1374" spans="1:11">
      <c r="A1374" s="4">
        <v>42698</v>
      </c>
      <c r="B1374" s="7" t="s">
        <v>77</v>
      </c>
      <c r="C1374" s="5">
        <v>6000</v>
      </c>
      <c r="D1374" s="1" t="s">
        <v>13</v>
      </c>
      <c r="E1374" s="22">
        <v>221</v>
      </c>
      <c r="F1374" s="22">
        <v>220</v>
      </c>
      <c r="G1374" s="2">
        <v>219</v>
      </c>
      <c r="H1374" s="2">
        <f t="shared" si="3544"/>
        <v>6000</v>
      </c>
      <c r="I1374" s="2">
        <f t="shared" ref="I1374:I1375" si="3554">(IF(D1374="SELL",IF(G1374="",0,F1374-G1374),IF(D1374="BUY",IF(G1374="",0,G1374-F1374))))*C1374</f>
        <v>6000</v>
      </c>
      <c r="J1374" s="2">
        <f t="shared" si="3545"/>
        <v>2</v>
      </c>
      <c r="K1374" s="2">
        <f t="shared" si="3546"/>
        <v>12000</v>
      </c>
    </row>
    <row r="1375" spans="1:11">
      <c r="A1375" s="4">
        <v>42697</v>
      </c>
      <c r="B1375" s="7" t="s">
        <v>31</v>
      </c>
      <c r="C1375" s="5">
        <v>5000</v>
      </c>
      <c r="D1375" s="1" t="s">
        <v>12</v>
      </c>
      <c r="E1375" s="22">
        <v>114</v>
      </c>
      <c r="F1375" s="22">
        <v>115</v>
      </c>
      <c r="G1375" s="2">
        <v>116</v>
      </c>
      <c r="H1375" s="2">
        <f t="shared" si="3544"/>
        <v>5000</v>
      </c>
      <c r="I1375" s="2">
        <f t="shared" si="3554"/>
        <v>5000</v>
      </c>
      <c r="J1375" s="2">
        <f t="shared" si="3545"/>
        <v>2</v>
      </c>
      <c r="K1375" s="2">
        <f t="shared" si="3546"/>
        <v>10000</v>
      </c>
    </row>
    <row r="1376" spans="1:11">
      <c r="A1376" s="4">
        <v>42696</v>
      </c>
      <c r="B1376" s="7" t="s">
        <v>18</v>
      </c>
      <c r="C1376" s="5">
        <v>2500</v>
      </c>
      <c r="D1376" s="1" t="s">
        <v>12</v>
      </c>
      <c r="E1376" s="22">
        <v>260</v>
      </c>
      <c r="F1376" s="22">
        <v>262</v>
      </c>
      <c r="G1376" s="2">
        <v>0</v>
      </c>
      <c r="H1376" s="2">
        <f t="shared" si="3544"/>
        <v>5000</v>
      </c>
      <c r="I1376" s="2">
        <v>0</v>
      </c>
      <c r="J1376" s="2">
        <f t="shared" si="3545"/>
        <v>2</v>
      </c>
      <c r="K1376" s="2">
        <f t="shared" si="3546"/>
        <v>5000</v>
      </c>
    </row>
    <row r="1377" spans="1:11">
      <c r="A1377" s="4">
        <v>42695</v>
      </c>
      <c r="B1377" s="7" t="s">
        <v>25</v>
      </c>
      <c r="C1377" s="5">
        <v>1200</v>
      </c>
      <c r="D1377" s="1" t="s">
        <v>13</v>
      </c>
      <c r="E1377" s="22">
        <v>470</v>
      </c>
      <c r="F1377" s="22">
        <v>466.5</v>
      </c>
      <c r="G1377" s="2">
        <v>463.5</v>
      </c>
      <c r="H1377" s="2">
        <f t="shared" si="3544"/>
        <v>4200</v>
      </c>
      <c r="I1377" s="2">
        <f t="shared" ref="I1377:I1384" si="3555">(IF(D1377="SELL",IF(G1377="",0,F1377-G1377),IF(D1377="BUY",IF(G1377="",0,G1377-F1377))))*C1377</f>
        <v>3600</v>
      </c>
      <c r="J1377" s="2">
        <f t="shared" si="3545"/>
        <v>6.5</v>
      </c>
      <c r="K1377" s="2">
        <f t="shared" si="3546"/>
        <v>7800</v>
      </c>
    </row>
    <row r="1378" spans="1:11">
      <c r="A1378" s="4">
        <v>42691</v>
      </c>
      <c r="B1378" s="7" t="s">
        <v>18</v>
      </c>
      <c r="C1378" s="5">
        <v>2500</v>
      </c>
      <c r="D1378" s="1" t="s">
        <v>13</v>
      </c>
      <c r="E1378" s="22">
        <v>266</v>
      </c>
      <c r="F1378" s="22">
        <v>264</v>
      </c>
      <c r="G1378" s="2">
        <v>0</v>
      </c>
      <c r="H1378" s="2">
        <f t="shared" si="3544"/>
        <v>5000</v>
      </c>
      <c r="I1378" s="2">
        <v>0</v>
      </c>
      <c r="J1378" s="2">
        <f t="shared" si="3545"/>
        <v>2</v>
      </c>
      <c r="K1378" s="2">
        <f t="shared" si="3546"/>
        <v>5000</v>
      </c>
    </row>
    <row r="1379" spans="1:11">
      <c r="A1379" s="4">
        <v>42690</v>
      </c>
      <c r="B1379" s="7" t="s">
        <v>25</v>
      </c>
      <c r="C1379" s="5">
        <v>1200</v>
      </c>
      <c r="D1379" s="1" t="s">
        <v>13</v>
      </c>
      <c r="E1379" s="22">
        <v>480</v>
      </c>
      <c r="F1379" s="22">
        <v>478</v>
      </c>
      <c r="G1379" s="2">
        <v>474</v>
      </c>
      <c r="H1379" s="2">
        <f t="shared" si="3544"/>
        <v>2400</v>
      </c>
      <c r="I1379" s="2">
        <f t="shared" si="3555"/>
        <v>4800</v>
      </c>
      <c r="J1379" s="2">
        <f t="shared" si="3545"/>
        <v>6</v>
      </c>
      <c r="K1379" s="2">
        <f t="shared" si="3546"/>
        <v>7200</v>
      </c>
    </row>
    <row r="1380" spans="1:11">
      <c r="A1380" s="4">
        <v>42689</v>
      </c>
      <c r="B1380" s="6" t="s">
        <v>40</v>
      </c>
      <c r="C1380" s="5">
        <v>4500</v>
      </c>
      <c r="D1380" s="5" t="s">
        <v>13</v>
      </c>
      <c r="E1380" s="22">
        <v>117</v>
      </c>
      <c r="F1380" s="22">
        <v>116</v>
      </c>
      <c r="G1380" s="2">
        <v>115</v>
      </c>
      <c r="H1380" s="2">
        <f t="shared" si="3544"/>
        <v>4500</v>
      </c>
      <c r="I1380" s="2">
        <f t="shared" si="3555"/>
        <v>4500</v>
      </c>
      <c r="J1380" s="2">
        <f t="shared" si="3545"/>
        <v>2</v>
      </c>
      <c r="K1380" s="2">
        <f t="shared" si="3546"/>
        <v>9000</v>
      </c>
    </row>
    <row r="1381" spans="1:11">
      <c r="A1381" s="4">
        <v>42685</v>
      </c>
      <c r="B1381" s="6" t="s">
        <v>27</v>
      </c>
      <c r="C1381" s="5">
        <v>1500</v>
      </c>
      <c r="D1381" s="5" t="s">
        <v>13</v>
      </c>
      <c r="E1381" s="22">
        <v>518</v>
      </c>
      <c r="F1381" s="22">
        <v>515</v>
      </c>
      <c r="G1381" s="2">
        <v>512</v>
      </c>
      <c r="H1381" s="2">
        <f t="shared" si="3544"/>
        <v>4500</v>
      </c>
      <c r="I1381" s="2">
        <f t="shared" si="3555"/>
        <v>4500</v>
      </c>
      <c r="J1381" s="2">
        <f t="shared" si="3545"/>
        <v>6</v>
      </c>
      <c r="K1381" s="2">
        <f t="shared" si="3546"/>
        <v>9000</v>
      </c>
    </row>
    <row r="1382" spans="1:11">
      <c r="A1382" s="4">
        <v>42684</v>
      </c>
      <c r="B1382" s="6" t="s">
        <v>35</v>
      </c>
      <c r="C1382" s="5">
        <v>5000</v>
      </c>
      <c r="D1382" s="5" t="s">
        <v>13</v>
      </c>
      <c r="E1382" s="22">
        <v>143</v>
      </c>
      <c r="F1382" s="22">
        <v>142.4</v>
      </c>
      <c r="G1382" s="2">
        <v>141.80000000000001</v>
      </c>
      <c r="H1382" s="2">
        <f t="shared" si="3544"/>
        <v>2999.9999999999718</v>
      </c>
      <c r="I1382" s="2">
        <f t="shared" si="3555"/>
        <v>2999.9999999999718</v>
      </c>
      <c r="J1382" s="2">
        <f t="shared" si="3545"/>
        <v>1.1999999999999886</v>
      </c>
      <c r="K1382" s="2">
        <f t="shared" si="3546"/>
        <v>5999.9999999999436</v>
      </c>
    </row>
    <row r="1383" spans="1:11">
      <c r="A1383" s="4">
        <v>42683</v>
      </c>
      <c r="B1383" s="6" t="s">
        <v>23</v>
      </c>
      <c r="C1383" s="5">
        <v>2000</v>
      </c>
      <c r="D1383" s="5" t="s">
        <v>12</v>
      </c>
      <c r="E1383" s="22">
        <v>400</v>
      </c>
      <c r="F1383" s="22">
        <v>403</v>
      </c>
      <c r="G1383" s="2">
        <v>406</v>
      </c>
      <c r="H1383" s="2">
        <f t="shared" si="3544"/>
        <v>6000</v>
      </c>
      <c r="I1383" s="2">
        <f t="shared" si="3555"/>
        <v>6000</v>
      </c>
      <c r="J1383" s="2">
        <f t="shared" si="3545"/>
        <v>6</v>
      </c>
      <c r="K1383" s="2">
        <f t="shared" si="3546"/>
        <v>12000</v>
      </c>
    </row>
    <row r="1384" spans="1:11">
      <c r="A1384" s="4">
        <v>42682</v>
      </c>
      <c r="B1384" s="6" t="s">
        <v>30</v>
      </c>
      <c r="C1384" s="5">
        <v>1700</v>
      </c>
      <c r="D1384" s="5" t="s">
        <v>12</v>
      </c>
      <c r="E1384" s="22">
        <v>320.5</v>
      </c>
      <c r="F1384" s="22">
        <v>322.5</v>
      </c>
      <c r="G1384" s="2">
        <v>324.5</v>
      </c>
      <c r="H1384" s="2">
        <f t="shared" si="3544"/>
        <v>3400</v>
      </c>
      <c r="I1384" s="2">
        <f t="shared" si="3555"/>
        <v>3400</v>
      </c>
      <c r="J1384" s="2">
        <f t="shared" si="3545"/>
        <v>4</v>
      </c>
      <c r="K1384" s="2">
        <f t="shared" si="3546"/>
        <v>6800</v>
      </c>
    </row>
    <row r="1385" spans="1:11">
      <c r="A1385" s="4">
        <v>42681</v>
      </c>
      <c r="B1385" s="6" t="s">
        <v>29</v>
      </c>
      <c r="C1385" s="5">
        <v>1000</v>
      </c>
      <c r="D1385" s="5" t="s">
        <v>12</v>
      </c>
      <c r="E1385" s="22">
        <v>818</v>
      </c>
      <c r="F1385" s="22">
        <v>822</v>
      </c>
      <c r="G1385" s="2">
        <v>0</v>
      </c>
      <c r="H1385" s="2">
        <f t="shared" si="3544"/>
        <v>4000</v>
      </c>
      <c r="I1385" s="2">
        <v>0</v>
      </c>
      <c r="J1385" s="2">
        <f t="shared" si="3545"/>
        <v>4</v>
      </c>
      <c r="K1385" s="2">
        <f t="shared" si="3546"/>
        <v>4000</v>
      </c>
    </row>
    <row r="1386" spans="1:11">
      <c r="A1386" s="4">
        <v>42678</v>
      </c>
      <c r="B1386" s="6" t="s">
        <v>18</v>
      </c>
      <c r="C1386" s="5">
        <v>2500</v>
      </c>
      <c r="D1386" s="5" t="s">
        <v>12</v>
      </c>
      <c r="E1386" s="22">
        <v>292</v>
      </c>
      <c r="F1386" s="22">
        <v>290</v>
      </c>
      <c r="G1386" s="2">
        <v>0</v>
      </c>
      <c r="H1386" s="2">
        <f t="shared" si="3544"/>
        <v>-5000</v>
      </c>
      <c r="I1386" s="2">
        <v>0</v>
      </c>
      <c r="J1386" s="2">
        <f t="shared" si="3545"/>
        <v>-2</v>
      </c>
      <c r="K1386" s="2">
        <f t="shared" si="3546"/>
        <v>-5000</v>
      </c>
    </row>
    <row r="1387" spans="1:11">
      <c r="A1387" s="4">
        <v>42677</v>
      </c>
      <c r="B1387" s="6" t="s">
        <v>78</v>
      </c>
      <c r="C1387" s="5">
        <v>2500</v>
      </c>
      <c r="D1387" s="5" t="s">
        <v>12</v>
      </c>
      <c r="E1387" s="22">
        <v>325.5</v>
      </c>
      <c r="F1387" s="22">
        <v>327.10000000000002</v>
      </c>
      <c r="G1387" s="2">
        <v>0</v>
      </c>
      <c r="H1387" s="2">
        <f t="shared" si="3544"/>
        <v>4000.0000000000568</v>
      </c>
      <c r="I1387" s="2">
        <v>0</v>
      </c>
      <c r="J1387" s="2">
        <f t="shared" si="3545"/>
        <v>1.6000000000000227</v>
      </c>
      <c r="K1387" s="2">
        <f t="shared" si="3546"/>
        <v>4000.0000000000568</v>
      </c>
    </row>
    <row r="1388" spans="1:11">
      <c r="A1388" s="4">
        <v>42676</v>
      </c>
      <c r="B1388" s="6" t="s">
        <v>20</v>
      </c>
      <c r="C1388" s="5">
        <v>1100</v>
      </c>
      <c r="D1388" s="5" t="s">
        <v>12</v>
      </c>
      <c r="E1388" s="22">
        <v>919.5</v>
      </c>
      <c r="F1388" s="22">
        <v>924.5</v>
      </c>
      <c r="G1388" s="2">
        <v>0</v>
      </c>
      <c r="H1388" s="2">
        <f t="shared" si="3544"/>
        <v>5500</v>
      </c>
      <c r="I1388" s="2">
        <v>0</v>
      </c>
      <c r="J1388" s="2">
        <f t="shared" si="3545"/>
        <v>5</v>
      </c>
      <c r="K1388" s="2">
        <f t="shared" si="3546"/>
        <v>5500</v>
      </c>
    </row>
    <row r="1389" spans="1:11">
      <c r="A1389" s="4">
        <v>42675</v>
      </c>
      <c r="B1389" s="6" t="s">
        <v>22</v>
      </c>
      <c r="C1389" s="5">
        <v>3500</v>
      </c>
      <c r="D1389" s="5" t="s">
        <v>12</v>
      </c>
      <c r="E1389" s="22">
        <v>274</v>
      </c>
      <c r="F1389" s="22">
        <v>275.5</v>
      </c>
      <c r="G1389" s="2">
        <v>0</v>
      </c>
      <c r="H1389" s="2">
        <f t="shared" si="3544"/>
        <v>5250</v>
      </c>
      <c r="I1389" s="2">
        <v>0</v>
      </c>
      <c r="J1389" s="2">
        <f t="shared" si="3545"/>
        <v>1.5</v>
      </c>
      <c r="K1389" s="2">
        <f t="shared" si="3546"/>
        <v>5250</v>
      </c>
    </row>
  </sheetData>
  <mergeCells count="15">
    <mergeCell ref="A1:C5"/>
    <mergeCell ref="D1:L3"/>
    <mergeCell ref="D4:L4"/>
    <mergeCell ref="D5:L5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PREMIUM FUTURE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Research</cp:lastModifiedBy>
  <dcterms:created xsi:type="dcterms:W3CDTF">2017-02-19T01:39:52Z</dcterms:created>
  <dcterms:modified xsi:type="dcterms:W3CDTF">2020-12-11T08:39:41Z</dcterms:modified>
</cp:coreProperties>
</file>