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20"/>
  </bookViews>
  <sheets>
    <sheet name="PREMIUM OPTION" sheetId="1" r:id="rId1"/>
  </sheets>
  <calcPr calcId="124519"/>
</workbook>
</file>

<file path=xl/calcChain.xml><?xml version="1.0" encoding="utf-8"?>
<calcChain xmlns="http://schemas.openxmlformats.org/spreadsheetml/2006/main">
  <c r="J10" i="1"/>
  <c r="L10" s="1"/>
  <c r="M10" s="1"/>
  <c r="J11"/>
  <c r="K12"/>
  <c r="J12"/>
  <c r="L13"/>
  <c r="M13" s="1"/>
  <c r="J13"/>
  <c r="K14"/>
  <c r="J14"/>
  <c r="J15"/>
  <c r="L15" s="1"/>
  <c r="M15" s="1"/>
  <c r="J16"/>
  <c r="L16" s="1"/>
  <c r="M16" s="1"/>
  <c r="J17"/>
  <c r="L17" s="1"/>
  <c r="M17" s="1"/>
  <c r="K18"/>
  <c r="J18"/>
  <c r="K21"/>
  <c r="J21"/>
  <c r="L21" s="1"/>
  <c r="M21" s="1"/>
  <c r="J19"/>
  <c r="L19" s="1"/>
  <c r="M19" s="1"/>
  <c r="J20"/>
  <c r="L20" s="1"/>
  <c r="M20" s="1"/>
  <c r="J23"/>
  <c r="L23" s="1"/>
  <c r="M23" s="1"/>
  <c r="L22"/>
  <c r="M22" s="1"/>
  <c r="J22"/>
  <c r="J24"/>
  <c r="L24" s="1"/>
  <c r="M24" s="1"/>
  <c r="K25"/>
  <c r="J25"/>
  <c r="J26"/>
  <c r="L26" s="1"/>
  <c r="M26" s="1"/>
  <c r="J28"/>
  <c r="L28" s="1"/>
  <c r="M28" s="1"/>
  <c r="J27"/>
  <c r="L27" s="1"/>
  <c r="M27" s="1"/>
  <c r="J29"/>
  <c r="L29" s="1"/>
  <c r="M29" s="1"/>
  <c r="J30"/>
  <c r="J31"/>
  <c r="L31" s="1"/>
  <c r="M31" s="1"/>
  <c r="K32"/>
  <c r="J32"/>
  <c r="J33"/>
  <c r="L33" s="1"/>
  <c r="M33" s="1"/>
  <c r="J34"/>
  <c r="L34" s="1"/>
  <c r="M34" s="1"/>
  <c r="L35"/>
  <c r="M35" s="1"/>
  <c r="J35"/>
  <c r="K36"/>
  <c r="J36"/>
  <c r="J37"/>
  <c r="L37" s="1"/>
  <c r="M37" s="1"/>
  <c r="J38"/>
  <c r="L38" s="1"/>
  <c r="M38" s="1"/>
  <c r="K40"/>
  <c r="J40"/>
  <c r="J39"/>
  <c r="L39" s="1"/>
  <c r="M39" s="1"/>
  <c r="J42"/>
  <c r="L42" s="1"/>
  <c r="M42" s="1"/>
  <c r="J41"/>
  <c r="L41" s="1"/>
  <c r="M41" s="1"/>
  <c r="J44"/>
  <c r="L44" s="1"/>
  <c r="M44" s="1"/>
  <c r="J43"/>
  <c r="L43" s="1"/>
  <c r="M43" s="1"/>
  <c r="J45"/>
  <c r="L45" s="1"/>
  <c r="M45" s="1"/>
  <c r="J46"/>
  <c r="L46" s="1"/>
  <c r="M46" s="1"/>
  <c r="J48"/>
  <c r="L48" s="1"/>
  <c r="M48" s="1"/>
  <c r="J47"/>
  <c r="L47" s="1"/>
  <c r="M47" s="1"/>
  <c r="J49"/>
  <c r="L49" s="1"/>
  <c r="M49" s="1"/>
  <c r="K51"/>
  <c r="J51"/>
  <c r="J50"/>
  <c r="L50" s="1"/>
  <c r="M50" s="1"/>
  <c r="J52"/>
  <c r="L52" s="1"/>
  <c r="M52" s="1"/>
  <c r="J53"/>
  <c r="L53" s="1"/>
  <c r="M53" s="1"/>
  <c r="K54"/>
  <c r="J54"/>
  <c r="J55"/>
  <c r="L55" s="1"/>
  <c r="M55" s="1"/>
  <c r="K56"/>
  <c r="J56"/>
  <c r="J57"/>
  <c r="L57" s="1"/>
  <c r="M57" s="1"/>
  <c r="J58"/>
  <c r="L58" s="1"/>
  <c r="M58" s="1"/>
  <c r="K60"/>
  <c r="J60"/>
  <c r="J59"/>
  <c r="L59" s="1"/>
  <c r="M59" s="1"/>
  <c r="J61"/>
  <c r="L61" s="1"/>
  <c r="M61" s="1"/>
  <c r="J62"/>
  <c r="E63"/>
  <c r="J63" s="1"/>
  <c r="J64"/>
  <c r="L64" s="1"/>
  <c r="M64" s="1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0"/>
  <c r="K71"/>
  <c r="J71"/>
  <c r="J72"/>
  <c r="L72" s="1"/>
  <c r="M72" s="1"/>
  <c r="J73"/>
  <c r="L73" s="1"/>
  <c r="M73" s="1"/>
  <c r="J74"/>
  <c r="L74" s="1"/>
  <c r="M74" s="1"/>
  <c r="J75"/>
  <c r="K76"/>
  <c r="J76"/>
  <c r="J77"/>
  <c r="L77" s="1"/>
  <c r="M77" s="1"/>
  <c r="J78"/>
  <c r="L78" s="1"/>
  <c r="M78" s="1"/>
  <c r="J79"/>
  <c r="L79" s="1"/>
  <c r="M79" s="1"/>
  <c r="J80"/>
  <c r="L80" s="1"/>
  <c r="M80" s="1"/>
  <c r="J81"/>
  <c r="L81" s="1"/>
  <c r="M81" s="1"/>
  <c r="J82"/>
  <c r="L82" s="1"/>
  <c r="M82" s="1"/>
  <c r="J83"/>
  <c r="K84"/>
  <c r="J84"/>
  <c r="L11" l="1"/>
  <c r="M11" s="1"/>
  <c r="L12"/>
  <c r="M12" s="1"/>
  <c r="L14"/>
  <c r="M14" s="1"/>
  <c r="L18"/>
  <c r="M18" s="1"/>
  <c r="L51"/>
  <c r="M51" s="1"/>
  <c r="L40"/>
  <c r="M40" s="1"/>
  <c r="L36"/>
  <c r="M36" s="1"/>
  <c r="L32"/>
  <c r="M32" s="1"/>
  <c r="L25"/>
  <c r="M25" s="1"/>
  <c r="L30"/>
  <c r="M30" s="1"/>
  <c r="K63"/>
  <c r="L63" s="1"/>
  <c r="M63" s="1"/>
  <c r="L60"/>
  <c r="M60" s="1"/>
  <c r="L54"/>
  <c r="M54" s="1"/>
  <c r="L56"/>
  <c r="M56" s="1"/>
  <c r="L76"/>
  <c r="M76" s="1"/>
  <c r="L62"/>
  <c r="M62" s="1"/>
  <c r="L70"/>
  <c r="M70" s="1"/>
  <c r="L71"/>
  <c r="M71" s="1"/>
  <c r="L75"/>
  <c r="M75" s="1"/>
  <c r="L83"/>
  <c r="M83" s="1"/>
  <c r="L84"/>
  <c r="M84" s="1"/>
  <c r="K88"/>
  <c r="K85" l="1"/>
  <c r="J85"/>
  <c r="J86"/>
  <c r="L86" s="1"/>
  <c r="M86" s="1"/>
  <c r="J87"/>
  <c r="J88"/>
  <c r="L88" s="1"/>
  <c r="M88" s="1"/>
  <c r="J89"/>
  <c r="L89" s="1"/>
  <c r="M89" s="1"/>
  <c r="J90"/>
  <c r="L90" s="1"/>
  <c r="M90" s="1"/>
  <c r="J91"/>
  <c r="L91" s="1"/>
  <c r="M91" s="1"/>
  <c r="K94"/>
  <c r="J92"/>
  <c r="L92" s="1"/>
  <c r="M92" s="1"/>
  <c r="J93"/>
  <c r="J94"/>
  <c r="L85" l="1"/>
  <c r="M85" s="1"/>
  <c r="L87"/>
  <c r="M87" s="1"/>
  <c r="L93"/>
  <c r="M93" s="1"/>
  <c r="L94"/>
  <c r="M94" s="1"/>
  <c r="K95"/>
  <c r="J95"/>
  <c r="J96"/>
  <c r="L96" s="1"/>
  <c r="M96" s="1"/>
  <c r="L95" l="1"/>
  <c r="M95" s="1"/>
  <c r="J97"/>
  <c r="L97" s="1"/>
  <c r="M97" s="1"/>
  <c r="J98"/>
  <c r="L98" s="1"/>
  <c r="M98" s="1"/>
  <c r="J99"/>
  <c r="L99" s="1"/>
  <c r="M99" s="1"/>
  <c r="J100"/>
  <c r="K101"/>
  <c r="J101"/>
  <c r="J102"/>
  <c r="L102" s="1"/>
  <c r="M102" s="1"/>
  <c r="J103"/>
  <c r="L103" s="1"/>
  <c r="M103" s="1"/>
  <c r="L101" l="1"/>
  <c r="M101" s="1"/>
  <c r="L100"/>
  <c r="M100" s="1"/>
  <c r="J104"/>
  <c r="L104" l="1"/>
  <c r="M104" s="1"/>
  <c r="K106"/>
  <c r="K105"/>
  <c r="J105"/>
  <c r="J106"/>
  <c r="J107"/>
  <c r="L107" s="1"/>
  <c r="M107" s="1"/>
  <c r="J108"/>
  <c r="L108" s="1"/>
  <c r="M108" s="1"/>
  <c r="J109"/>
  <c r="L109" s="1"/>
  <c r="M109" s="1"/>
  <c r="J110"/>
  <c r="L110" s="1"/>
  <c r="M110" s="1"/>
  <c r="J111"/>
  <c r="L111" s="1"/>
  <c r="M111" s="1"/>
  <c r="J112"/>
  <c r="L112" s="1"/>
  <c r="M112" s="1"/>
  <c r="J113"/>
  <c r="L113" s="1"/>
  <c r="M113" s="1"/>
  <c r="L105" l="1"/>
  <c r="M105" s="1"/>
  <c r="L106"/>
  <c r="M106" s="1"/>
  <c r="J114"/>
  <c r="K115"/>
  <c r="J115"/>
  <c r="J116"/>
  <c r="L116" s="1"/>
  <c r="M116" s="1"/>
  <c r="J117"/>
  <c r="K118"/>
  <c r="J118"/>
  <c r="J119"/>
  <c r="L119" s="1"/>
  <c r="M119" s="1"/>
  <c r="J120"/>
  <c r="L120" s="1"/>
  <c r="M120" s="1"/>
  <c r="J121"/>
  <c r="L121" s="1"/>
  <c r="M121" s="1"/>
  <c r="J122"/>
  <c r="L122" s="1"/>
  <c r="M122" s="1"/>
  <c r="J123"/>
  <c r="L123" s="1"/>
  <c r="M123" s="1"/>
  <c r="L118" l="1"/>
  <c r="M118" s="1"/>
  <c r="L115"/>
  <c r="M115" s="1"/>
  <c r="L114"/>
  <c r="M114" s="1"/>
  <c r="L117"/>
  <c r="M117" s="1"/>
  <c r="J124"/>
  <c r="L124" s="1"/>
  <c r="M124" s="1"/>
  <c r="J125"/>
  <c r="L125" s="1"/>
  <c r="M125" s="1"/>
  <c r="J126"/>
  <c r="L126" s="1"/>
  <c r="M126" s="1"/>
  <c r="J127"/>
  <c r="K128"/>
  <c r="J128"/>
  <c r="J129"/>
  <c r="L129" s="1"/>
  <c r="M129" s="1"/>
  <c r="J130"/>
  <c r="L130" s="1"/>
  <c r="M130" s="1"/>
  <c r="J131"/>
  <c r="L131" s="1"/>
  <c r="M131" s="1"/>
  <c r="J132"/>
  <c r="L132" s="1"/>
  <c r="M132" s="1"/>
  <c r="J133"/>
  <c r="L133" s="1"/>
  <c r="M133" s="1"/>
  <c r="J134"/>
  <c r="L134" s="1"/>
  <c r="M134" s="1"/>
  <c r="J135"/>
  <c r="L135" s="1"/>
  <c r="M135" s="1"/>
  <c r="J136"/>
  <c r="L136" s="1"/>
  <c r="M136" s="1"/>
  <c r="J137"/>
  <c r="L137" s="1"/>
  <c r="M137" s="1"/>
  <c r="J138"/>
  <c r="K139"/>
  <c r="J139"/>
  <c r="J140"/>
  <c r="K141"/>
  <c r="J141"/>
  <c r="J142"/>
  <c r="L142" s="1"/>
  <c r="M142" s="1"/>
  <c r="J143"/>
  <c r="L143" s="1"/>
  <c r="M143" s="1"/>
  <c r="J144"/>
  <c r="K145"/>
  <c r="J145"/>
  <c r="L127" l="1"/>
  <c r="M127" s="1"/>
  <c r="L128"/>
  <c r="M128" s="1"/>
  <c r="L138"/>
  <c r="M138" s="1"/>
  <c r="L139"/>
  <c r="M139" s="1"/>
  <c r="L140"/>
  <c r="M140" s="1"/>
  <c r="L141"/>
  <c r="M141" s="1"/>
  <c r="L144"/>
  <c r="M144" s="1"/>
  <c r="L145"/>
  <c r="M145" s="1"/>
  <c r="J146"/>
  <c r="L146" s="1"/>
  <c r="M146" s="1"/>
  <c r="J147"/>
  <c r="L147" s="1"/>
  <c r="M147" s="1"/>
  <c r="J148"/>
  <c r="L148" s="1"/>
  <c r="M148" s="1"/>
  <c r="J149" l="1"/>
  <c r="L149" l="1"/>
  <c r="M149" s="1"/>
  <c r="K192"/>
  <c r="J191"/>
  <c r="L191" s="1"/>
  <c r="M191" s="1"/>
  <c r="J192"/>
  <c r="L192" l="1"/>
  <c r="M192" s="1"/>
  <c r="K150"/>
  <c r="J150"/>
  <c r="J151"/>
  <c r="L151" s="1"/>
  <c r="M151" s="1"/>
  <c r="J152"/>
  <c r="L152" s="1"/>
  <c r="M152" s="1"/>
  <c r="J153"/>
  <c r="L153" s="1"/>
  <c r="M153" s="1"/>
  <c r="J154"/>
  <c r="L154" s="1"/>
  <c r="M154" s="1"/>
  <c r="J155"/>
  <c r="L155" s="1"/>
  <c r="M155" s="1"/>
  <c r="J156"/>
  <c r="L156" s="1"/>
  <c r="M156" s="1"/>
  <c r="J157"/>
  <c r="L157" s="1"/>
  <c r="M157" s="1"/>
  <c r="L150" l="1"/>
  <c r="M150" s="1"/>
  <c r="J158"/>
  <c r="L158" s="1"/>
  <c r="M158" s="1"/>
  <c r="J159"/>
  <c r="L159" s="1"/>
  <c r="M159" s="1"/>
  <c r="J160" l="1"/>
  <c r="L160" s="1"/>
  <c r="M160" s="1"/>
  <c r="J161"/>
  <c r="K162"/>
  <c r="J162"/>
  <c r="J163"/>
  <c r="L163" s="1"/>
  <c r="M163" s="1"/>
  <c r="J164"/>
  <c r="L164" s="1"/>
  <c r="M164" s="1"/>
  <c r="J165"/>
  <c r="K166"/>
  <c r="J166"/>
  <c r="L166" l="1"/>
  <c r="M166" s="1"/>
  <c r="L161"/>
  <c r="M161" s="1"/>
  <c r="L162"/>
  <c r="M162" s="1"/>
  <c r="L165"/>
  <c r="M165" s="1"/>
  <c r="J167"/>
  <c r="L167" l="1"/>
  <c r="M167" s="1"/>
  <c r="K168"/>
  <c r="J168"/>
  <c r="J169"/>
  <c r="L169" s="1"/>
  <c r="M169" s="1"/>
  <c r="J170"/>
  <c r="L170" s="1"/>
  <c r="M170" s="1"/>
  <c r="J171"/>
  <c r="L171" s="1"/>
  <c r="M171" s="1"/>
  <c r="L168" l="1"/>
  <c r="M168" s="1"/>
  <c r="J172"/>
  <c r="L172" s="1"/>
  <c r="M172" s="1"/>
  <c r="J173"/>
  <c r="L173" s="1"/>
  <c r="M173" s="1"/>
  <c r="J174"/>
  <c r="L174" s="1"/>
  <c r="M174" s="1"/>
  <c r="J175"/>
  <c r="L175" s="1"/>
  <c r="M175" s="1"/>
  <c r="J176" l="1"/>
  <c r="L176" s="1"/>
  <c r="M176" s="1"/>
  <c r="J177"/>
  <c r="L177" s="1"/>
  <c r="M177" s="1"/>
  <c r="J178"/>
  <c r="L178" s="1"/>
  <c r="M178" s="1"/>
  <c r="J179" l="1"/>
  <c r="L179" s="1"/>
  <c r="M179" s="1"/>
  <c r="J180"/>
  <c r="K181"/>
  <c r="J181"/>
  <c r="K182"/>
  <c r="J182"/>
  <c r="J183"/>
  <c r="L183" s="1"/>
  <c r="M183" s="1"/>
  <c r="J184"/>
  <c r="L184" s="1"/>
  <c r="M184" s="1"/>
  <c r="J185"/>
  <c r="L185" s="1"/>
  <c r="M185" s="1"/>
  <c r="L180" l="1"/>
  <c r="M180" s="1"/>
  <c r="L181"/>
  <c r="M181" s="1"/>
  <c r="L182"/>
  <c r="M182" s="1"/>
  <c r="J186"/>
  <c r="L186" s="1"/>
  <c r="M186" s="1"/>
  <c r="J187" l="1"/>
  <c r="L187" l="1"/>
  <c r="M187" s="1"/>
  <c r="K188"/>
  <c r="J188"/>
  <c r="J189"/>
  <c r="L189" s="1"/>
  <c r="M189" s="1"/>
  <c r="J190"/>
  <c r="K193"/>
  <c r="J193"/>
  <c r="J194"/>
  <c r="L194" s="1"/>
  <c r="M194" s="1"/>
  <c r="J195"/>
  <c r="L195" s="1"/>
  <c r="M195" s="1"/>
  <c r="L193" l="1"/>
  <c r="M193" s="1"/>
  <c r="L188"/>
  <c r="M188" s="1"/>
  <c r="L190"/>
  <c r="M190" s="1"/>
  <c r="J196"/>
  <c r="L196" s="1"/>
  <c r="M196" s="1"/>
  <c r="J197"/>
  <c r="L197" s="1"/>
  <c r="M197" s="1"/>
  <c r="J198" l="1"/>
  <c r="L198" s="1"/>
  <c r="M198" s="1"/>
  <c r="J199"/>
  <c r="L199" l="1"/>
  <c r="M199" s="1"/>
  <c r="K200"/>
  <c r="J200"/>
  <c r="J201"/>
  <c r="L201" s="1"/>
  <c r="M201" s="1"/>
  <c r="J202"/>
  <c r="K203"/>
  <c r="J203"/>
  <c r="J204"/>
  <c r="K205"/>
  <c r="J205"/>
  <c r="J206"/>
  <c r="L206" s="1"/>
  <c r="M206" s="1"/>
  <c r="J207"/>
  <c r="L207" s="1"/>
  <c r="M207" s="1"/>
  <c r="J208"/>
  <c r="L208" s="1"/>
  <c r="M208" s="1"/>
  <c r="J209"/>
  <c r="L209" s="1"/>
  <c r="M209" s="1"/>
  <c r="J210"/>
  <c r="L210" s="1"/>
  <c r="M210" s="1"/>
  <c r="J211"/>
  <c r="L211" s="1"/>
  <c r="M211" s="1"/>
  <c r="J212"/>
  <c r="L203" l="1"/>
  <c r="M203" s="1"/>
  <c r="L200"/>
  <c r="M200" s="1"/>
  <c r="L202"/>
  <c r="M202" s="1"/>
  <c r="L204"/>
  <c r="M204" s="1"/>
  <c r="L205"/>
  <c r="M205" s="1"/>
  <c r="L212"/>
  <c r="M212" s="1"/>
  <c r="K213"/>
  <c r="J213"/>
  <c r="J214"/>
  <c r="L213" l="1"/>
  <c r="M213" s="1"/>
  <c r="L214"/>
  <c r="M214" s="1"/>
  <c r="K215"/>
  <c r="J215"/>
  <c r="J216"/>
  <c r="L216" s="1"/>
  <c r="M216" s="1"/>
  <c r="J217"/>
  <c r="L217" s="1"/>
  <c r="M217" s="1"/>
  <c r="J218"/>
  <c r="L215" l="1"/>
  <c r="M215" s="1"/>
  <c r="L218"/>
  <c r="M218" s="1"/>
  <c r="K219"/>
  <c r="J219"/>
  <c r="J220"/>
  <c r="L220" s="1"/>
  <c r="M220" s="1"/>
  <c r="J221"/>
  <c r="L221" s="1"/>
  <c r="M221" s="1"/>
  <c r="L219" l="1"/>
  <c r="M219" s="1"/>
  <c r="K224"/>
  <c r="J224"/>
  <c r="L224" l="1"/>
  <c r="M224" s="1"/>
  <c r="J222"/>
  <c r="L222" s="1"/>
  <c r="M222" s="1"/>
  <c r="J223"/>
  <c r="L223" s="1"/>
  <c r="M223" s="1"/>
  <c r="J225" l="1"/>
  <c r="L225" s="1"/>
  <c r="M225" s="1"/>
  <c r="J226"/>
  <c r="L226" s="1"/>
  <c r="M226" s="1"/>
  <c r="J227" l="1"/>
  <c r="L227" s="1"/>
  <c r="M227" s="1"/>
  <c r="J228"/>
  <c r="L228" s="1"/>
  <c r="M228" s="1"/>
  <c r="J229"/>
  <c r="L229" s="1"/>
  <c r="M229" s="1"/>
  <c r="J230"/>
  <c r="L230" s="1"/>
  <c r="M230" s="1"/>
  <c r="J231"/>
  <c r="L231" s="1"/>
  <c r="M231" s="1"/>
  <c r="J232" l="1"/>
  <c r="L232" s="1"/>
  <c r="M232" s="1"/>
  <c r="J233"/>
  <c r="L233" s="1"/>
  <c r="M233" s="1"/>
  <c r="J234" l="1"/>
  <c r="L234" s="1"/>
  <c r="M234" s="1"/>
  <c r="J235"/>
  <c r="L235" l="1"/>
  <c r="M235" s="1"/>
  <c r="K236"/>
  <c r="J236"/>
  <c r="K237"/>
  <c r="J237"/>
  <c r="J238"/>
  <c r="L238" s="1"/>
  <c r="M238" s="1"/>
  <c r="L236" l="1"/>
  <c r="M236" s="1"/>
  <c r="L237"/>
  <c r="M237" s="1"/>
  <c r="J239"/>
  <c r="L239" l="1"/>
  <c r="M239" s="1"/>
  <c r="K240"/>
  <c r="J240"/>
  <c r="J241"/>
  <c r="L241" s="1"/>
  <c r="M241" s="1"/>
  <c r="L240" l="1"/>
  <c r="M240" s="1"/>
  <c r="J242"/>
  <c r="L242" s="1"/>
  <c r="M242" s="1"/>
  <c r="J243" l="1"/>
  <c r="L243" l="1"/>
  <c r="M243" s="1"/>
  <c r="K244"/>
  <c r="J244"/>
  <c r="K245"/>
  <c r="J245"/>
  <c r="J246"/>
  <c r="L246" s="1"/>
  <c r="M246" s="1"/>
  <c r="J247"/>
  <c r="K248"/>
  <c r="J248"/>
  <c r="K249"/>
  <c r="J249"/>
  <c r="K250"/>
  <c r="J250"/>
  <c r="J251"/>
  <c r="L251" s="1"/>
  <c r="M251" s="1"/>
  <c r="J252"/>
  <c r="L252" s="1"/>
  <c r="M252" s="1"/>
  <c r="J253"/>
  <c r="L253" s="1"/>
  <c r="M253" s="1"/>
  <c r="K254"/>
  <c r="J254"/>
  <c r="J255"/>
  <c r="L255" s="1"/>
  <c r="M255" s="1"/>
  <c r="J256"/>
  <c r="L256" s="1"/>
  <c r="M256" s="1"/>
  <c r="J257"/>
  <c r="L257" s="1"/>
  <c r="M257" s="1"/>
  <c r="K259"/>
  <c r="J258"/>
  <c r="L258" s="1"/>
  <c r="M258" s="1"/>
  <c r="J259"/>
  <c r="K260"/>
  <c r="J260"/>
  <c r="K261"/>
  <c r="J261"/>
  <c r="J262"/>
  <c r="L262" s="1"/>
  <c r="M262" s="1"/>
  <c r="J263"/>
  <c r="L263" s="1"/>
  <c r="M263" s="1"/>
  <c r="J264"/>
  <c r="L264" s="1"/>
  <c r="M264" s="1"/>
  <c r="J265"/>
  <c r="L265" s="1"/>
  <c r="M265" s="1"/>
  <c r="J266"/>
  <c r="L266" s="1"/>
  <c r="M266" s="1"/>
  <c r="J267"/>
  <c r="L267" s="1"/>
  <c r="M267" s="1"/>
  <c r="J268"/>
  <c r="L268" s="1"/>
  <c r="M268" s="1"/>
  <c r="J269"/>
  <c r="L269" s="1"/>
  <c r="M269" s="1"/>
  <c r="K270"/>
  <c r="J270"/>
  <c r="K271"/>
  <c r="J271"/>
  <c r="K272"/>
  <c r="J272"/>
  <c r="J273"/>
  <c r="L273" s="1"/>
  <c r="M273" s="1"/>
  <c r="J274"/>
  <c r="L274" s="1"/>
  <c r="M274" s="1"/>
  <c r="J275"/>
  <c r="L275" s="1"/>
  <c r="M275" s="1"/>
  <c r="K276"/>
  <c r="J276"/>
  <c r="J277"/>
  <c r="L277" s="1"/>
  <c r="M277" s="1"/>
  <c r="K278"/>
  <c r="J278"/>
  <c r="J279"/>
  <c r="L279" s="1"/>
  <c r="M279" s="1"/>
  <c r="K280"/>
  <c r="J280"/>
  <c r="J281"/>
  <c r="L281" s="1"/>
  <c r="M281" s="1"/>
  <c r="J282"/>
  <c r="L282" s="1"/>
  <c r="M282" s="1"/>
  <c r="J283"/>
  <c r="L283" s="1"/>
  <c r="M283" s="1"/>
  <c r="J284"/>
  <c r="L284" s="1"/>
  <c r="M284" s="1"/>
  <c r="J285"/>
  <c r="L285" s="1"/>
  <c r="M285" s="1"/>
  <c r="J286"/>
  <c r="L286" s="1"/>
  <c r="M286" s="1"/>
  <c r="K287"/>
  <c r="J287"/>
  <c r="J288"/>
  <c r="L288" s="1"/>
  <c r="M288" s="1"/>
  <c r="J289"/>
  <c r="L289" s="1"/>
  <c r="M289" s="1"/>
  <c r="K292"/>
  <c r="J290"/>
  <c r="L290" s="1"/>
  <c r="M290" s="1"/>
  <c r="J291"/>
  <c r="L291" s="1"/>
  <c r="M291" s="1"/>
  <c r="J292"/>
  <c r="L292" s="1"/>
  <c r="M292" s="1"/>
  <c r="J293"/>
  <c r="L293" s="1"/>
  <c r="M293" s="1"/>
  <c r="J297"/>
  <c r="J294"/>
  <c r="L294" s="1"/>
  <c r="M294" s="1"/>
  <c r="J295"/>
  <c r="L295" s="1"/>
  <c r="M295" s="1"/>
  <c r="J296"/>
  <c r="K298"/>
  <c r="J298"/>
  <c r="J299"/>
  <c r="L299" s="1"/>
  <c r="M299" s="1"/>
  <c r="J300"/>
  <c r="L300" s="1"/>
  <c r="M300" s="1"/>
  <c r="K301"/>
  <c r="J301"/>
  <c r="J302"/>
  <c r="K303"/>
  <c r="J303"/>
  <c r="J304"/>
  <c r="L304" s="1"/>
  <c r="M304" s="1"/>
  <c r="K305"/>
  <c r="J305"/>
  <c r="J306"/>
  <c r="L306" s="1"/>
  <c r="M306" s="1"/>
  <c r="J307"/>
  <c r="L307" s="1"/>
  <c r="M307" s="1"/>
  <c r="J308"/>
  <c r="L308" s="1"/>
  <c r="M308" s="1"/>
  <c r="J309"/>
  <c r="L309" s="1"/>
  <c r="M309" s="1"/>
  <c r="J310"/>
  <c r="L310" s="1"/>
  <c r="M310" s="1"/>
  <c r="J311"/>
  <c r="L311" s="1"/>
  <c r="M311" s="1"/>
  <c r="J312"/>
  <c r="L312" s="1"/>
  <c r="M312" s="1"/>
  <c r="J313"/>
  <c r="L313" s="1"/>
  <c r="M313" s="1"/>
  <c r="J314"/>
  <c r="L314" s="1"/>
  <c r="M314" s="1"/>
  <c r="J315"/>
  <c r="L315" s="1"/>
  <c r="M315" s="1"/>
  <c r="J316"/>
  <c r="L316" s="1"/>
  <c r="M316" s="1"/>
  <c r="J317"/>
  <c r="L317" s="1"/>
  <c r="M317" s="1"/>
  <c r="J318"/>
  <c r="L318" s="1"/>
  <c r="M318" s="1"/>
  <c r="J319"/>
  <c r="L319" s="1"/>
  <c r="M319" s="1"/>
  <c r="J320"/>
  <c r="L320" s="1"/>
  <c r="M320" s="1"/>
  <c r="J321"/>
  <c r="L321" s="1"/>
  <c r="M321" s="1"/>
  <c r="J322"/>
  <c r="K323"/>
  <c r="J323"/>
  <c r="J324"/>
  <c r="L324" s="1"/>
  <c r="M324" s="1"/>
  <c r="K325"/>
  <c r="J325"/>
  <c r="J326"/>
  <c r="L326" s="1"/>
  <c r="M326" s="1"/>
  <c r="J327"/>
  <c r="L327" s="1"/>
  <c r="M327" s="1"/>
  <c r="J328"/>
  <c r="L328" s="1"/>
  <c r="M328" s="1"/>
  <c r="J329"/>
  <c r="L329" s="1"/>
  <c r="M329" s="1"/>
  <c r="J330"/>
  <c r="K331"/>
  <c r="J331"/>
  <c r="J332"/>
  <c r="L332" s="1"/>
  <c r="M332" s="1"/>
  <c r="J333"/>
  <c r="L333" s="1"/>
  <c r="M333" s="1"/>
  <c r="J334"/>
  <c r="L334" s="1"/>
  <c r="M334" s="1"/>
  <c r="K335"/>
  <c r="J335"/>
  <c r="J336"/>
  <c r="L336" s="1"/>
  <c r="M336" s="1"/>
  <c r="J337"/>
  <c r="L337" s="1"/>
  <c r="M337" s="1"/>
  <c r="K338"/>
  <c r="K339"/>
  <c r="J338"/>
  <c r="J339"/>
  <c r="J340"/>
  <c r="L340" s="1"/>
  <c r="M340" s="1"/>
  <c r="J343"/>
  <c r="L343" s="1"/>
  <c r="M343" s="1"/>
  <c r="J341"/>
  <c r="L341" s="1"/>
  <c r="M341" s="1"/>
  <c r="J342"/>
  <c r="L342" s="1"/>
  <c r="M342" s="1"/>
  <c r="J344"/>
  <c r="K345"/>
  <c r="J345"/>
  <c r="J346"/>
  <c r="L346" s="1"/>
  <c r="M346" s="1"/>
  <c r="J347"/>
  <c r="L347" s="1"/>
  <c r="M347" s="1"/>
  <c r="J348"/>
  <c r="L348" s="1"/>
  <c r="M348" s="1"/>
  <c r="K349"/>
  <c r="J349"/>
  <c r="J350"/>
  <c r="J352"/>
  <c r="L352" s="1"/>
  <c r="M352" s="1"/>
  <c r="K351"/>
  <c r="J351"/>
  <c r="J353"/>
  <c r="L353" s="1"/>
  <c r="M353" s="1"/>
  <c r="J354"/>
  <c r="L354" s="1"/>
  <c r="M354" s="1"/>
  <c r="J355"/>
  <c r="L355" s="1"/>
  <c r="M355" s="1"/>
  <c r="J356"/>
  <c r="L356" s="1"/>
  <c r="M356" s="1"/>
  <c r="J357"/>
  <c r="L357" s="1"/>
  <c r="M357" s="1"/>
  <c r="J358"/>
  <c r="L358" s="1"/>
  <c r="M358" s="1"/>
  <c r="J359"/>
  <c r="L359" s="1"/>
  <c r="M359" s="1"/>
  <c r="J360"/>
  <c r="L360" s="1"/>
  <c r="M360" s="1"/>
  <c r="J361"/>
  <c r="L361" s="1"/>
  <c r="M361" s="1"/>
  <c r="J362"/>
  <c r="L362" s="1"/>
  <c r="M362" s="1"/>
  <c r="J363"/>
  <c r="L363" s="1"/>
  <c r="M363" s="1"/>
  <c r="J364"/>
  <c r="L364" s="1"/>
  <c r="M364" s="1"/>
  <c r="J365"/>
  <c r="L365" s="1"/>
  <c r="M365" s="1"/>
  <c r="J366"/>
  <c r="L366" s="1"/>
  <c r="M366" s="1"/>
  <c r="J367"/>
  <c r="L367" s="1"/>
  <c r="M367" s="1"/>
  <c r="J368"/>
  <c r="K370"/>
  <c r="J370"/>
  <c r="K369"/>
  <c r="J369"/>
  <c r="J371"/>
  <c r="L371" s="1"/>
  <c r="M371" s="1"/>
  <c r="J372"/>
  <c r="L372" s="1"/>
  <c r="M372" s="1"/>
  <c r="J373"/>
  <c r="L373" s="1"/>
  <c r="M373" s="1"/>
  <c r="J374"/>
  <c r="L374" s="1"/>
  <c r="M374" s="1"/>
  <c r="J375"/>
  <c r="L375" s="1"/>
  <c r="M375" s="1"/>
  <c r="J380"/>
  <c r="L380" s="1"/>
  <c r="M380" s="1"/>
  <c r="J376"/>
  <c r="K377"/>
  <c r="J377"/>
  <c r="J378"/>
  <c r="L378" s="1"/>
  <c r="M378" s="1"/>
  <c r="J379"/>
  <c r="K381"/>
  <c r="J381"/>
  <c r="J382"/>
  <c r="L382" s="1"/>
  <c r="M382" s="1"/>
  <c r="K383"/>
  <c r="J383"/>
  <c r="J384"/>
  <c r="L384" s="1"/>
  <c r="M384" s="1"/>
  <c r="J385"/>
  <c r="L385" s="1"/>
  <c r="M385" s="1"/>
  <c r="J386"/>
  <c r="L386" s="1"/>
  <c r="M386" s="1"/>
  <c r="J387"/>
  <c r="L387" s="1"/>
  <c r="M387" s="1"/>
  <c r="J388"/>
  <c r="L388" s="1"/>
  <c r="M388" s="1"/>
  <c r="K389"/>
  <c r="J389"/>
  <c r="J390"/>
  <c r="K391"/>
  <c r="J391"/>
  <c r="J392"/>
  <c r="L392" s="1"/>
  <c r="M392" s="1"/>
  <c r="J393"/>
  <c r="L393" s="1"/>
  <c r="M393" s="1"/>
  <c r="J394"/>
  <c r="L394" s="1"/>
  <c r="M394" s="1"/>
  <c r="K395"/>
  <c r="J395"/>
  <c r="J396"/>
  <c r="L396" s="1"/>
  <c r="M396" s="1"/>
  <c r="J397"/>
  <c r="L397" s="1"/>
  <c r="M397" s="1"/>
  <c r="J398"/>
  <c r="L398" s="1"/>
  <c r="M398" s="1"/>
  <c r="J399"/>
  <c r="L399" s="1"/>
  <c r="M399" s="1"/>
  <c r="J400"/>
  <c r="K401"/>
  <c r="J401"/>
  <c r="J402"/>
  <c r="L402" s="1"/>
  <c r="M402" s="1"/>
  <c r="J403"/>
  <c r="L403" s="1"/>
  <c r="M403" s="1"/>
  <c r="J404"/>
  <c r="L404" s="1"/>
  <c r="M404" s="1"/>
  <c r="J405"/>
  <c r="L405" s="1"/>
  <c r="M405" s="1"/>
  <c r="J406"/>
  <c r="L406" s="1"/>
  <c r="M406" s="1"/>
  <c r="J407"/>
  <c r="L407" s="1"/>
  <c r="M407" s="1"/>
  <c r="J408"/>
  <c r="L408" s="1"/>
  <c r="M408" s="1"/>
  <c r="J409"/>
  <c r="L409" s="1"/>
  <c r="M409" s="1"/>
  <c r="J410"/>
  <c r="L410" s="1"/>
  <c r="M410" s="1"/>
  <c r="J411"/>
  <c r="L411" s="1"/>
  <c r="M411" s="1"/>
  <c r="J412"/>
  <c r="L412" s="1"/>
  <c r="M412" s="1"/>
  <c r="J413"/>
  <c r="L413" s="1"/>
  <c r="M413" s="1"/>
  <c r="J414"/>
  <c r="L414" s="1"/>
  <c r="M414" s="1"/>
  <c r="J415"/>
  <c r="L415" s="1"/>
  <c r="M415" s="1"/>
  <c r="J416"/>
  <c r="L416" s="1"/>
  <c r="M416" s="1"/>
  <c r="J417"/>
  <c r="L417" s="1"/>
  <c r="M417" s="1"/>
  <c r="J418"/>
  <c r="L418" s="1"/>
  <c r="M418" s="1"/>
  <c r="J419"/>
  <c r="L419" s="1"/>
  <c r="M419" s="1"/>
  <c r="J420"/>
  <c r="L420" s="1"/>
  <c r="M420" s="1"/>
  <c r="J421"/>
  <c r="L421" s="1"/>
  <c r="M421" s="1"/>
  <c r="J422"/>
  <c r="L422" s="1"/>
  <c r="M422" s="1"/>
  <c r="K425"/>
  <c r="J423"/>
  <c r="L423" s="1"/>
  <c r="M423" s="1"/>
  <c r="J424"/>
  <c r="L424" s="1"/>
  <c r="M424" s="1"/>
  <c r="J425"/>
  <c r="K426"/>
  <c r="J426"/>
  <c r="J427"/>
  <c r="L427" s="1"/>
  <c r="M427" s="1"/>
  <c r="J428"/>
  <c r="L428" s="1"/>
  <c r="M428" s="1"/>
  <c r="J429"/>
  <c r="L429" s="1"/>
  <c r="M429" s="1"/>
  <c r="K430"/>
  <c r="J430"/>
  <c r="J431"/>
  <c r="L431" s="1"/>
  <c r="M431" s="1"/>
  <c r="J433"/>
  <c r="L433" s="1"/>
  <c r="M433" s="1"/>
  <c r="K432"/>
  <c r="J432"/>
  <c r="J434"/>
  <c r="L434" s="1"/>
  <c r="M434" s="1"/>
  <c r="K435"/>
  <c r="J435"/>
  <c r="K436"/>
  <c r="J436"/>
  <c r="K437"/>
  <c r="J438"/>
  <c r="L438" s="1"/>
  <c r="M438" s="1"/>
  <c r="J437"/>
  <c r="J439"/>
  <c r="L439" s="1"/>
  <c r="M439" s="1"/>
  <c r="J441"/>
  <c r="L441" s="1"/>
  <c r="M441" s="1"/>
  <c r="J440"/>
  <c r="L440" s="1"/>
  <c r="M440" s="1"/>
  <c r="J442"/>
  <c r="L442" s="1"/>
  <c r="M442" s="1"/>
  <c r="K443"/>
  <c r="J444"/>
  <c r="L444" s="1"/>
  <c r="M444" s="1"/>
  <c r="J443"/>
  <c r="J445"/>
  <c r="L445" s="1"/>
  <c r="M445" s="1"/>
  <c r="K446"/>
  <c r="J447"/>
  <c r="L447" s="1"/>
  <c r="M447" s="1"/>
  <c r="J446"/>
  <c r="K448"/>
  <c r="J448"/>
  <c r="J449"/>
  <c r="L449" s="1"/>
  <c r="M449" s="1"/>
  <c r="J451"/>
  <c r="L451" s="1"/>
  <c r="M451" s="1"/>
  <c r="J450"/>
  <c r="L450" s="1"/>
  <c r="M450" s="1"/>
  <c r="J453"/>
  <c r="L453" s="1"/>
  <c r="M453" s="1"/>
  <c r="J452"/>
  <c r="L452" s="1"/>
  <c r="M452" s="1"/>
  <c r="J454"/>
  <c r="L454" s="1"/>
  <c r="M454" s="1"/>
  <c r="K455"/>
  <c r="J455"/>
  <c r="J456"/>
  <c r="L456" s="1"/>
  <c r="M456" s="1"/>
  <c r="J458"/>
  <c r="L458" s="1"/>
  <c r="M458" s="1"/>
  <c r="J457"/>
  <c r="L457" s="1"/>
  <c r="M457" s="1"/>
  <c r="J460"/>
  <c r="L460" s="1"/>
  <c r="M460" s="1"/>
  <c r="J459"/>
  <c r="L459" s="1"/>
  <c r="M459" s="1"/>
  <c r="J461"/>
  <c r="L461" s="1"/>
  <c r="M461" s="1"/>
  <c r="J462"/>
  <c r="L462" s="1"/>
  <c r="M462" s="1"/>
  <c r="J464"/>
  <c r="L464" s="1"/>
  <c r="M464" s="1"/>
  <c r="J463"/>
  <c r="L463" s="1"/>
  <c r="M463" s="1"/>
  <c r="J465"/>
  <c r="L465" s="1"/>
  <c r="M465" s="1"/>
  <c r="J466"/>
  <c r="K467"/>
  <c r="J467"/>
  <c r="K468"/>
  <c r="J468"/>
  <c r="J469"/>
  <c r="L469" s="1"/>
  <c r="M469" s="1"/>
  <c r="J470"/>
  <c r="L470" s="1"/>
  <c r="M470" s="1"/>
  <c r="J472"/>
  <c r="L472" s="1"/>
  <c r="M472" s="1"/>
  <c r="J471"/>
  <c r="L471" s="1"/>
  <c r="M471" s="1"/>
  <c r="J473"/>
  <c r="L473" s="1"/>
  <c r="M473" s="1"/>
  <c r="J474"/>
  <c r="L474" s="1"/>
  <c r="M474" s="1"/>
  <c r="J475"/>
  <c r="L475" s="1"/>
  <c r="M475" s="1"/>
  <c r="J477"/>
  <c r="L477" s="1"/>
  <c r="M477" s="1"/>
  <c r="J476"/>
  <c r="L476" s="1"/>
  <c r="M476" s="1"/>
  <c r="J478"/>
  <c r="L478" s="1"/>
  <c r="M478" s="1"/>
  <c r="J479"/>
  <c r="L479" s="1"/>
  <c r="M479" s="1"/>
  <c r="J480"/>
  <c r="L480" s="1"/>
  <c r="M480" s="1"/>
  <c r="J481"/>
  <c r="L481" s="1"/>
  <c r="M481" s="1"/>
  <c r="J482"/>
  <c r="L482" s="1"/>
  <c r="M482" s="1"/>
  <c r="J483"/>
  <c r="L483" s="1"/>
  <c r="M483" s="1"/>
  <c r="J485"/>
  <c r="L485" s="1"/>
  <c r="M485" s="1"/>
  <c r="J484"/>
  <c r="L484" s="1"/>
  <c r="M484" s="1"/>
  <c r="J486"/>
  <c r="L486" s="1"/>
  <c r="M486" s="1"/>
  <c r="J487"/>
  <c r="L487" s="1"/>
  <c r="M487" s="1"/>
  <c r="K488"/>
  <c r="J488"/>
  <c r="J489"/>
  <c r="L489" s="1"/>
  <c r="M489" s="1"/>
  <c r="J490"/>
  <c r="L490" s="1"/>
  <c r="M490" s="1"/>
  <c r="J491"/>
  <c r="L491" s="1"/>
  <c r="M491" s="1"/>
  <c r="J492"/>
  <c r="L492" s="1"/>
  <c r="M492" s="1"/>
  <c r="J493"/>
  <c r="L493" s="1"/>
  <c r="M493" s="1"/>
  <c r="J494"/>
  <c r="L494" s="1"/>
  <c r="M494" s="1"/>
  <c r="J495"/>
  <c r="L495" s="1"/>
  <c r="M495" s="1"/>
  <c r="J496"/>
  <c r="L496" s="1"/>
  <c r="M496" s="1"/>
  <c r="J497"/>
  <c r="L497" s="1"/>
  <c r="M497" s="1"/>
  <c r="J498"/>
  <c r="L498" s="1"/>
  <c r="M498" s="1"/>
  <c r="J499"/>
  <c r="L499" s="1"/>
  <c r="M499" s="1"/>
  <c r="J500"/>
  <c r="L500" s="1"/>
  <c r="M500" s="1"/>
  <c r="J501"/>
  <c r="L501" s="1"/>
  <c r="M501" s="1"/>
  <c r="J502"/>
  <c r="L502" s="1"/>
  <c r="M502" s="1"/>
  <c r="K503"/>
  <c r="J503"/>
  <c r="J504"/>
  <c r="L504" s="1"/>
  <c r="M504" s="1"/>
  <c r="J505"/>
  <c r="L505" s="1"/>
  <c r="M505" s="1"/>
  <c r="J506"/>
  <c r="L506" s="1"/>
  <c r="M506" s="1"/>
  <c r="J507"/>
  <c r="L507" s="1"/>
  <c r="M507" s="1"/>
  <c r="J509"/>
  <c r="L509" s="1"/>
  <c r="M509" s="1"/>
  <c r="J508"/>
  <c r="L508" s="1"/>
  <c r="M508" s="1"/>
  <c r="J510"/>
  <c r="L510" s="1"/>
  <c r="M510" s="1"/>
  <c r="J511"/>
  <c r="L511" s="1"/>
  <c r="M511" s="1"/>
  <c r="J512"/>
  <c r="L512" s="1"/>
  <c r="M512" s="1"/>
  <c r="J513"/>
  <c r="L513" s="1"/>
  <c r="M513" s="1"/>
  <c r="K514"/>
  <c r="J515"/>
  <c r="L515" s="1"/>
  <c r="M515" s="1"/>
  <c r="J514"/>
  <c r="J517"/>
  <c r="L517" s="1"/>
  <c r="M517" s="1"/>
  <c r="J516"/>
  <c r="L516" s="1"/>
  <c r="M516" s="1"/>
  <c r="J518"/>
  <c r="L518" s="1"/>
  <c r="M518" s="1"/>
  <c r="K519"/>
  <c r="J519"/>
  <c r="K520"/>
  <c r="J520"/>
  <c r="K521"/>
  <c r="J521"/>
  <c r="J523"/>
  <c r="L523" s="1"/>
  <c r="M523" s="1"/>
  <c r="J522"/>
  <c r="L522" s="1"/>
  <c r="M522" s="1"/>
  <c r="J524"/>
  <c r="L524" s="1"/>
  <c r="M524" s="1"/>
  <c r="J525"/>
  <c r="J526"/>
  <c r="L526" s="1"/>
  <c r="M526" s="1"/>
  <c r="J527"/>
  <c r="L527" s="1"/>
  <c r="M527" s="1"/>
  <c r="J528"/>
  <c r="L528" s="1"/>
  <c r="M528" s="1"/>
  <c r="J529"/>
  <c r="L529" s="1"/>
  <c r="M529" s="1"/>
  <c r="J530"/>
  <c r="L530" s="1"/>
  <c r="M530" s="1"/>
  <c r="K531"/>
  <c r="J531"/>
  <c r="K532"/>
  <c r="J532"/>
  <c r="J533"/>
  <c r="L533" s="1"/>
  <c r="M533" s="1"/>
  <c r="J534"/>
  <c r="L534" s="1"/>
  <c r="M534" s="1"/>
  <c r="J535"/>
  <c r="L535" s="1"/>
  <c r="M535" s="1"/>
  <c r="J536"/>
  <c r="L536" s="1"/>
  <c r="M536" s="1"/>
  <c r="J537"/>
  <c r="L537" s="1"/>
  <c r="M537" s="1"/>
  <c r="J538"/>
  <c r="L538" s="1"/>
  <c r="M538" s="1"/>
  <c r="L539"/>
  <c r="M539" s="1"/>
  <c r="J540"/>
  <c r="L540" s="1"/>
  <c r="M540" s="1"/>
  <c r="L541"/>
  <c r="M541" s="1"/>
  <c r="J542"/>
  <c r="L542" s="1"/>
  <c r="M542" s="1"/>
  <c r="L544"/>
  <c r="M544" s="1"/>
  <c r="J543"/>
  <c r="L543" s="1"/>
  <c r="M543" s="1"/>
  <c r="J545"/>
  <c r="L545" s="1"/>
  <c r="M545" s="1"/>
  <c r="J546"/>
  <c r="L546" s="1"/>
  <c r="M546" s="1"/>
  <c r="J547"/>
  <c r="L547" s="1"/>
  <c r="M547" s="1"/>
  <c r="J548"/>
  <c r="L548" s="1"/>
  <c r="M548" s="1"/>
  <c r="J551"/>
  <c r="J550"/>
  <c r="J549"/>
  <c r="K552"/>
  <c r="J552"/>
  <c r="J553"/>
  <c r="K554"/>
  <c r="J555"/>
  <c r="L555" s="1"/>
  <c r="M555" s="1"/>
  <c r="J554"/>
  <c r="K556"/>
  <c r="J556"/>
  <c r="L557"/>
  <c r="M557" s="1"/>
  <c r="J558"/>
  <c r="L558" s="1"/>
  <c r="M558" s="1"/>
  <c r="L559"/>
  <c r="M559" s="1"/>
  <c r="J560"/>
  <c r="L560" s="1"/>
  <c r="M560" s="1"/>
  <c r="K563"/>
  <c r="L564"/>
  <c r="M564" s="1"/>
  <c r="J563"/>
  <c r="J562"/>
  <c r="L562" s="1"/>
  <c r="M562" s="1"/>
  <c r="J561"/>
  <c r="L561" s="1"/>
  <c r="M561" s="1"/>
  <c r="J565"/>
  <c r="L565" s="1"/>
  <c r="M565" s="1"/>
  <c r="J566"/>
  <c r="L566" s="1"/>
  <c r="M566" s="1"/>
  <c r="L567"/>
  <c r="M567" s="1"/>
  <c r="L568"/>
  <c r="M568" s="1"/>
  <c r="J569"/>
  <c r="L569" s="1"/>
  <c r="M569" s="1"/>
  <c r="L570"/>
  <c r="M570" s="1"/>
  <c r="J572"/>
  <c r="L572" s="1"/>
  <c r="M572" s="1"/>
  <c r="J571"/>
  <c r="L571" s="1"/>
  <c r="M571" s="1"/>
  <c r="J576"/>
  <c r="L576" s="1"/>
  <c r="M576" s="1"/>
  <c r="J575"/>
  <c r="L575" s="1"/>
  <c r="M575" s="1"/>
  <c r="J574"/>
  <c r="L574" s="1"/>
  <c r="M574" s="1"/>
  <c r="J573"/>
  <c r="L573" s="1"/>
  <c r="M573" s="1"/>
  <c r="K579"/>
  <c r="J582"/>
  <c r="L582" s="1"/>
  <c r="M582" s="1"/>
  <c r="L581"/>
  <c r="M581" s="1"/>
  <c r="J580"/>
  <c r="L580" s="1"/>
  <c r="M580" s="1"/>
  <c r="J579"/>
  <c r="L579" s="1"/>
  <c r="M579" s="1"/>
  <c r="J578"/>
  <c r="L578" s="1"/>
  <c r="M578" s="1"/>
  <c r="J577"/>
  <c r="L577" s="1"/>
  <c r="M577" s="1"/>
  <c r="J583"/>
  <c r="L583" s="1"/>
  <c r="M583" s="1"/>
  <c r="J584"/>
  <c r="L584" s="1"/>
  <c r="M584" s="1"/>
  <c r="J585"/>
  <c r="L585" s="1"/>
  <c r="M585" s="1"/>
  <c r="J586"/>
  <c r="L586" s="1"/>
  <c r="M586" s="1"/>
  <c r="J587"/>
  <c r="L587" s="1"/>
  <c r="M587" s="1"/>
  <c r="J588"/>
  <c r="L588" s="1"/>
  <c r="M588" s="1"/>
  <c r="J589"/>
  <c r="L589" s="1"/>
  <c r="M589" s="1"/>
  <c r="J590"/>
  <c r="L590" s="1"/>
  <c r="M590" s="1"/>
  <c r="J591"/>
  <c r="L591" s="1"/>
  <c r="M591" s="1"/>
  <c r="J607"/>
  <c r="L607" s="1"/>
  <c r="M607" s="1"/>
  <c r="J606"/>
  <c r="L606" s="1"/>
  <c r="M606" s="1"/>
  <c r="J605"/>
  <c r="L605" s="1"/>
  <c r="M605" s="1"/>
  <c r="J604"/>
  <c r="L604" s="1"/>
  <c r="M604" s="1"/>
  <c r="J603"/>
  <c r="L603" s="1"/>
  <c r="M603" s="1"/>
  <c r="J602"/>
  <c r="L602" s="1"/>
  <c r="M602" s="1"/>
  <c r="J601"/>
  <c r="L601" s="1"/>
  <c r="M601" s="1"/>
  <c r="J600"/>
  <c r="L600" s="1"/>
  <c r="M600" s="1"/>
  <c r="J599"/>
  <c r="L599" s="1"/>
  <c r="M599" s="1"/>
  <c r="J598"/>
  <c r="L598" s="1"/>
  <c r="M598" s="1"/>
  <c r="J597"/>
  <c r="L597" s="1"/>
  <c r="M597" s="1"/>
  <c r="J596"/>
  <c r="L596" s="1"/>
  <c r="M596" s="1"/>
  <c r="J595"/>
  <c r="L595" s="1"/>
  <c r="M595" s="1"/>
  <c r="J594"/>
  <c r="L594" s="1"/>
  <c r="M594" s="1"/>
  <c r="J593"/>
  <c r="L593" s="1"/>
  <c r="M593" s="1"/>
  <c r="J592"/>
  <c r="L592" s="1"/>
  <c r="M592" s="1"/>
  <c r="L276" l="1"/>
  <c r="M276" s="1"/>
  <c r="L248"/>
  <c r="M248" s="1"/>
  <c r="L244"/>
  <c r="M244" s="1"/>
  <c r="L245"/>
  <c r="M245" s="1"/>
  <c r="L247"/>
  <c r="M247" s="1"/>
  <c r="L271"/>
  <c r="M271" s="1"/>
  <c r="L260"/>
  <c r="M260" s="1"/>
  <c r="L249"/>
  <c r="M249" s="1"/>
  <c r="L270"/>
  <c r="M270" s="1"/>
  <c r="L250"/>
  <c r="M250" s="1"/>
  <c r="L254"/>
  <c r="M254" s="1"/>
  <c r="L259"/>
  <c r="M259" s="1"/>
  <c r="L261"/>
  <c r="M261" s="1"/>
  <c r="L272"/>
  <c r="M272" s="1"/>
  <c r="L278"/>
  <c r="M278" s="1"/>
  <c r="L280"/>
  <c r="M280" s="1"/>
  <c r="L339"/>
  <c r="M339" s="1"/>
  <c r="L301"/>
  <c r="M301" s="1"/>
  <c r="L287"/>
  <c r="M287" s="1"/>
  <c r="L297"/>
  <c r="M297" s="1"/>
  <c r="L296"/>
  <c r="M296" s="1"/>
  <c r="L298"/>
  <c r="M298" s="1"/>
  <c r="L377"/>
  <c r="M377" s="1"/>
  <c r="L391"/>
  <c r="M391" s="1"/>
  <c r="L381"/>
  <c r="M381" s="1"/>
  <c r="L302"/>
  <c r="M302" s="1"/>
  <c r="L303"/>
  <c r="M303" s="1"/>
  <c r="L305"/>
  <c r="M305" s="1"/>
  <c r="L322"/>
  <c r="M322" s="1"/>
  <c r="L323"/>
  <c r="M323" s="1"/>
  <c r="L325"/>
  <c r="M325" s="1"/>
  <c r="L330"/>
  <c r="M330" s="1"/>
  <c r="L331"/>
  <c r="M331" s="1"/>
  <c r="L335"/>
  <c r="M335" s="1"/>
  <c r="L338"/>
  <c r="M338" s="1"/>
  <c r="L344"/>
  <c r="M344" s="1"/>
  <c r="L345"/>
  <c r="M345" s="1"/>
  <c r="L349"/>
  <c r="M349" s="1"/>
  <c r="L350"/>
  <c r="M350" s="1"/>
  <c r="L351"/>
  <c r="M351" s="1"/>
  <c r="L368"/>
  <c r="M368" s="1"/>
  <c r="L370"/>
  <c r="M370" s="1"/>
  <c r="L369"/>
  <c r="M369" s="1"/>
  <c r="L376"/>
  <c r="M376" s="1"/>
  <c r="L379"/>
  <c r="M379" s="1"/>
  <c r="L383"/>
  <c r="M383" s="1"/>
  <c r="L389"/>
  <c r="M389" s="1"/>
  <c r="L390"/>
  <c r="M390" s="1"/>
  <c r="L395"/>
  <c r="M395" s="1"/>
  <c r="L400"/>
  <c r="M400" s="1"/>
  <c r="L401"/>
  <c r="M401" s="1"/>
  <c r="L446"/>
  <c r="M446" s="1"/>
  <c r="L426"/>
  <c r="M426" s="1"/>
  <c r="L425"/>
  <c r="M425" s="1"/>
  <c r="L455"/>
  <c r="M455" s="1"/>
  <c r="L430"/>
  <c r="M430" s="1"/>
  <c r="L432"/>
  <c r="M432" s="1"/>
  <c r="L435"/>
  <c r="M435" s="1"/>
  <c r="L436"/>
  <c r="M436" s="1"/>
  <c r="L437"/>
  <c r="M437" s="1"/>
  <c r="L443"/>
  <c r="M443" s="1"/>
  <c r="L448"/>
  <c r="M448" s="1"/>
  <c r="L466"/>
  <c r="M466" s="1"/>
  <c r="L467"/>
  <c r="M467" s="1"/>
  <c r="L468"/>
  <c r="M468" s="1"/>
  <c r="L488"/>
  <c r="M488" s="1"/>
  <c r="L503"/>
  <c r="M503" s="1"/>
  <c r="L514"/>
  <c r="M514" s="1"/>
  <c r="L519"/>
  <c r="M519" s="1"/>
  <c r="L520"/>
  <c r="M520" s="1"/>
  <c r="L521"/>
  <c r="M521" s="1"/>
  <c r="L525"/>
  <c r="M525" s="1"/>
  <c r="L531"/>
  <c r="M531" s="1"/>
  <c r="L532"/>
  <c r="M532" s="1"/>
  <c r="L549"/>
  <c r="M549" s="1"/>
  <c r="L550"/>
  <c r="M550" s="1"/>
  <c r="L551"/>
  <c r="M551" s="1"/>
  <c r="L552"/>
  <c r="M552" s="1"/>
  <c r="L553"/>
  <c r="M553" s="1"/>
  <c r="L554"/>
  <c r="M554" s="1"/>
  <c r="L556"/>
  <c r="M556" s="1"/>
  <c r="L563"/>
  <c r="M563" s="1"/>
  <c r="J608"/>
  <c r="L608" s="1"/>
  <c r="M608" s="1"/>
  <c r="J609"/>
  <c r="L609" s="1"/>
  <c r="M609" s="1"/>
  <c r="J610"/>
  <c r="L610" s="1"/>
  <c r="M610" s="1"/>
  <c r="J611"/>
  <c r="L611" s="1"/>
  <c r="M611" s="1"/>
  <c r="J612"/>
  <c r="L612" s="1"/>
  <c r="M612" s="1"/>
  <c r="J613"/>
  <c r="L613" s="1"/>
  <c r="M613" s="1"/>
  <c r="J614"/>
  <c r="L614" s="1"/>
  <c r="M614" s="1"/>
  <c r="J616"/>
  <c r="L616" s="1"/>
  <c r="M616" s="1"/>
  <c r="J615"/>
  <c r="L615" s="1"/>
  <c r="M615" s="1"/>
  <c r="J617"/>
  <c r="L617" s="1"/>
  <c r="M617" s="1"/>
  <c r="J618"/>
  <c r="L618" s="1"/>
  <c r="M618" s="1"/>
  <c r="K622"/>
  <c r="K627"/>
  <c r="J619"/>
  <c r="L619" s="1"/>
  <c r="M619" s="1"/>
  <c r="J620"/>
  <c r="L620" s="1"/>
  <c r="M620" s="1"/>
  <c r="J621"/>
  <c r="L621" s="1"/>
  <c r="M621" s="1"/>
  <c r="J623"/>
  <c r="L623" s="1"/>
  <c r="M623" s="1"/>
  <c r="J622"/>
  <c r="J624"/>
  <c r="L624" s="1"/>
  <c r="M624" s="1"/>
  <c r="J626"/>
  <c r="L626" s="1"/>
  <c r="M626" s="1"/>
  <c r="J625"/>
  <c r="L625" s="1"/>
  <c r="M625" s="1"/>
  <c r="J627"/>
  <c r="J628"/>
  <c r="L628" s="1"/>
  <c r="M628" s="1"/>
  <c r="K639"/>
  <c r="K640"/>
  <c r="K642"/>
  <c r="J629"/>
  <c r="L629" s="1"/>
  <c r="M629" s="1"/>
  <c r="J630"/>
  <c r="L630" s="1"/>
  <c r="M630" s="1"/>
  <c r="J631"/>
  <c r="L631" s="1"/>
  <c r="M631" s="1"/>
  <c r="J632"/>
  <c r="L632" s="1"/>
  <c r="M632" s="1"/>
  <c r="J633"/>
  <c r="L633" s="1"/>
  <c r="M633" s="1"/>
  <c r="J634"/>
  <c r="L634" s="1"/>
  <c r="M634" s="1"/>
  <c r="J635"/>
  <c r="L635" s="1"/>
  <c r="M635" s="1"/>
  <c r="L636"/>
  <c r="M636" s="1"/>
  <c r="J637"/>
  <c r="L637" s="1"/>
  <c r="M637" s="1"/>
  <c r="J639"/>
  <c r="L639" s="1"/>
  <c r="M639" s="1"/>
  <c r="J638"/>
  <c r="L638" s="1"/>
  <c r="M638" s="1"/>
  <c r="J640"/>
  <c r="J641"/>
  <c r="L641" s="1"/>
  <c r="M641" s="1"/>
  <c r="J642"/>
  <c r="J643"/>
  <c r="L643" s="1"/>
  <c r="M643" s="1"/>
  <c r="J644"/>
  <c r="L644" s="1"/>
  <c r="M644" s="1"/>
  <c r="L645"/>
  <c r="M645" s="1"/>
  <c r="J647"/>
  <c r="J646"/>
  <c r="K648"/>
  <c r="J648"/>
  <c r="K649"/>
  <c r="J649"/>
  <c r="K650"/>
  <c r="J650"/>
  <c r="K651"/>
  <c r="J651"/>
  <c r="K652"/>
  <c r="J652"/>
  <c r="K653"/>
  <c r="J653"/>
  <c r="J654"/>
  <c r="L654" s="1"/>
  <c r="M654" s="1"/>
  <c r="K655"/>
  <c r="J655"/>
  <c r="K656"/>
  <c r="J656"/>
  <c r="K657"/>
  <c r="K658"/>
  <c r="J658"/>
  <c r="K659"/>
  <c r="J659"/>
  <c r="J660"/>
  <c r="L660" s="1"/>
  <c r="M660" s="1"/>
  <c r="J661"/>
  <c r="L661" s="1"/>
  <c r="M661" s="1"/>
  <c r="K665"/>
  <c r="K667"/>
  <c r="K663"/>
  <c r="J663"/>
  <c r="J662"/>
  <c r="L662" s="1"/>
  <c r="M662" s="1"/>
  <c r="K666"/>
  <c r="K664"/>
  <c r="J664"/>
  <c r="J665"/>
  <c r="J666"/>
  <c r="J667"/>
  <c r="J668"/>
  <c r="L668" s="1"/>
  <c r="M668" s="1"/>
  <c r="J669"/>
  <c r="L669" s="1"/>
  <c r="M669" s="1"/>
  <c r="J670"/>
  <c r="L670" s="1"/>
  <c r="M670" s="1"/>
  <c r="J671"/>
  <c r="L671" s="1"/>
  <c r="M671" s="1"/>
  <c r="K674"/>
  <c r="K677"/>
  <c r="J672"/>
  <c r="L672" s="1"/>
  <c r="M672" s="1"/>
  <c r="J673"/>
  <c r="L673" s="1"/>
  <c r="M673" s="1"/>
  <c r="J674"/>
  <c r="L675"/>
  <c r="M675" s="1"/>
  <c r="J676"/>
  <c r="L676" s="1"/>
  <c r="M676" s="1"/>
  <c r="J677"/>
  <c r="J678"/>
  <c r="L678" s="1"/>
  <c r="M678" s="1"/>
  <c r="J679"/>
  <c r="L679" s="1"/>
  <c r="M679" s="1"/>
  <c r="J680"/>
  <c r="L680" s="1"/>
  <c r="M680" s="1"/>
  <c r="J681"/>
  <c r="L681" s="1"/>
  <c r="M681" s="1"/>
  <c r="K685"/>
  <c r="J682"/>
  <c r="K683"/>
  <c r="J683"/>
  <c r="J684"/>
  <c r="J690"/>
  <c r="L674" l="1"/>
  <c r="M674" s="1"/>
  <c r="L666"/>
  <c r="M666" s="1"/>
  <c r="L667"/>
  <c r="M667" s="1"/>
  <c r="L677"/>
  <c r="M677" s="1"/>
  <c r="L642"/>
  <c r="M642" s="1"/>
  <c r="L640"/>
  <c r="M640" s="1"/>
  <c r="L627"/>
  <c r="M627" s="1"/>
  <c r="L622"/>
  <c r="M622" s="1"/>
  <c r="L653"/>
  <c r="M653" s="1"/>
  <c r="L652"/>
  <c r="M652" s="1"/>
  <c r="L649"/>
  <c r="M649" s="1"/>
  <c r="L648"/>
  <c r="M648" s="1"/>
  <c r="L646"/>
  <c r="M646" s="1"/>
  <c r="L647"/>
  <c r="M647" s="1"/>
  <c r="L650"/>
  <c r="M650" s="1"/>
  <c r="L651"/>
  <c r="M651" s="1"/>
  <c r="L665"/>
  <c r="M665" s="1"/>
  <c r="L663"/>
  <c r="M663" s="1"/>
  <c r="L659"/>
  <c r="M659" s="1"/>
  <c r="L655"/>
  <c r="M655" s="1"/>
  <c r="L656"/>
  <c r="M656" s="1"/>
  <c r="L657"/>
  <c r="M657" s="1"/>
  <c r="L658"/>
  <c r="M658" s="1"/>
  <c r="L664"/>
  <c r="M664" s="1"/>
  <c r="L682"/>
  <c r="M682" s="1"/>
  <c r="L683"/>
  <c r="M683" s="1"/>
  <c r="L684"/>
  <c r="M684" s="1"/>
  <c r="J685"/>
  <c r="L685" s="1"/>
  <c r="M685" s="1"/>
  <c r="J688"/>
  <c r="L688" s="1"/>
  <c r="M688" s="1"/>
  <c r="K687"/>
  <c r="J687"/>
  <c r="J686"/>
  <c r="J689"/>
  <c r="L689" s="1"/>
  <c r="M689" s="1"/>
  <c r="L690"/>
  <c r="M690" s="1"/>
  <c r="K691"/>
  <c r="J692"/>
  <c r="L692" s="1"/>
  <c r="M692" s="1"/>
  <c r="K693"/>
  <c r="L693" s="1"/>
  <c r="M693" s="1"/>
  <c r="K694"/>
  <c r="L694" s="1"/>
  <c r="M694" s="1"/>
  <c r="K695"/>
  <c r="K696"/>
  <c r="J695"/>
  <c r="J696"/>
  <c r="K700"/>
  <c r="K702"/>
  <c r="K751"/>
  <c r="K749"/>
  <c r="K750"/>
  <c r="K747"/>
  <c r="K740"/>
  <c r="K736"/>
  <c r="K735"/>
  <c r="K727"/>
  <c r="K726"/>
  <c r="K724"/>
  <c r="K723"/>
  <c r="K720"/>
  <c r="K715"/>
  <c r="K711"/>
  <c r="L695" l="1"/>
  <c r="M695" s="1"/>
  <c r="L696"/>
  <c r="M696" s="1"/>
  <c r="L686"/>
  <c r="M686" s="1"/>
  <c r="L687"/>
  <c r="M687" s="1"/>
  <c r="L691"/>
  <c r="M691" s="1"/>
  <c r="J697"/>
  <c r="L697" s="1"/>
  <c r="M697" s="1"/>
  <c r="J699"/>
  <c r="L699" s="1"/>
  <c r="M699" s="1"/>
  <c r="J698"/>
  <c r="L698" s="1"/>
  <c r="M698" s="1"/>
  <c r="J701"/>
  <c r="L701" s="1"/>
  <c r="M701" s="1"/>
  <c r="J700"/>
  <c r="L700" s="1"/>
  <c r="M700" s="1"/>
  <c r="J702"/>
  <c r="L702" s="1"/>
  <c r="M702" s="1"/>
  <c r="J703"/>
  <c r="L703" s="1"/>
  <c r="M703" s="1"/>
  <c r="J705"/>
  <c r="L705" s="1"/>
  <c r="M705" s="1"/>
  <c r="J704"/>
  <c r="L704" s="1"/>
  <c r="M704" s="1"/>
  <c r="L706"/>
  <c r="M706" s="1"/>
  <c r="J707"/>
  <c r="L707" s="1"/>
  <c r="M707" s="1"/>
  <c r="L708"/>
  <c r="M708" s="1"/>
  <c r="J709"/>
  <c r="L709" s="1"/>
  <c r="M709" s="1"/>
  <c r="J710"/>
  <c r="L710" s="1"/>
  <c r="M710" s="1"/>
  <c r="J712"/>
  <c r="L712" s="1"/>
  <c r="M712" s="1"/>
  <c r="J711"/>
  <c r="L711" s="1"/>
  <c r="M711" s="1"/>
  <c r="L713"/>
  <c r="M713" s="1"/>
  <c r="J714"/>
  <c r="L714" s="1"/>
  <c r="M714" s="1"/>
  <c r="J715"/>
  <c r="L715" s="1"/>
  <c r="M715" s="1"/>
  <c r="J716"/>
  <c r="L716" s="1"/>
  <c r="M716" s="1"/>
  <c r="L717"/>
  <c r="M717" s="1"/>
  <c r="J718"/>
  <c r="L718" s="1"/>
  <c r="M718" s="1"/>
  <c r="J719"/>
  <c r="L719" s="1"/>
  <c r="M719" s="1"/>
  <c r="J720"/>
  <c r="L720" s="1"/>
  <c r="M720" s="1"/>
  <c r="J721"/>
  <c r="L721" s="1"/>
  <c r="M721" s="1"/>
  <c r="J722"/>
  <c r="L722" s="1"/>
  <c r="M722" s="1"/>
  <c r="J723"/>
  <c r="L723" s="1"/>
  <c r="M723" s="1"/>
  <c r="J724"/>
  <c r="L724" s="1"/>
  <c r="M724" s="1"/>
  <c r="L725"/>
  <c r="M725" s="1"/>
  <c r="J726"/>
  <c r="L726" s="1"/>
  <c r="M726" s="1"/>
  <c r="J727"/>
  <c r="L727" s="1"/>
  <c r="M727" s="1"/>
  <c r="J728"/>
  <c r="L728" s="1"/>
  <c r="M728" s="1"/>
  <c r="J729"/>
  <c r="L729" s="1"/>
  <c r="M729" s="1"/>
  <c r="J730"/>
  <c r="L730" s="1"/>
  <c r="M730" s="1"/>
  <c r="J731"/>
  <c r="L731" s="1"/>
  <c r="M731" s="1"/>
  <c r="J732"/>
  <c r="L732" s="1"/>
  <c r="M732" s="1"/>
  <c r="J733"/>
  <c r="L733" s="1"/>
  <c r="M733" s="1"/>
  <c r="J734"/>
  <c r="L734" s="1"/>
  <c r="M734" s="1"/>
  <c r="J753"/>
  <c r="L753" s="1"/>
  <c r="M753" s="1"/>
  <c r="J735"/>
  <c r="L735" s="1"/>
  <c r="M735" s="1"/>
  <c r="J736"/>
  <c r="L736" s="1"/>
  <c r="M736" s="1"/>
  <c r="J737"/>
  <c r="L737" s="1"/>
  <c r="M737" s="1"/>
  <c r="J738"/>
  <c r="L738" s="1"/>
  <c r="M738" s="1"/>
  <c r="J739"/>
  <c r="L739" s="1"/>
  <c r="M739" s="1"/>
  <c r="J740"/>
  <c r="L740" s="1"/>
  <c r="M740" s="1"/>
  <c r="J741"/>
  <c r="L741" s="1"/>
  <c r="M741" s="1"/>
  <c r="J742"/>
  <c r="L742" s="1"/>
  <c r="M742" s="1"/>
  <c r="J743"/>
  <c r="L743" s="1"/>
  <c r="M743" s="1"/>
  <c r="J744"/>
  <c r="L744" s="1"/>
  <c r="M744" s="1"/>
  <c r="J745"/>
  <c r="L745" s="1"/>
  <c r="M745" s="1"/>
  <c r="J746"/>
  <c r="L746" s="1"/>
  <c r="M746" s="1"/>
  <c r="J748"/>
  <c r="L748" s="1"/>
  <c r="M748" s="1"/>
  <c r="J747"/>
  <c r="L747" s="1"/>
  <c r="M747" s="1"/>
  <c r="L749"/>
  <c r="M749" s="1"/>
  <c r="L750"/>
  <c r="M750" s="1"/>
  <c r="L751"/>
  <c r="M751" s="1"/>
  <c r="L752"/>
  <c r="M752" s="1"/>
  <c r="J754"/>
  <c r="L754" s="1"/>
  <c r="M754" s="1"/>
  <c r="J755"/>
  <c r="L755" s="1"/>
  <c r="M755" s="1"/>
  <c r="J756"/>
  <c r="L756" s="1"/>
  <c r="M756" s="1"/>
  <c r="J757"/>
  <c r="L757" s="1"/>
  <c r="M757" s="1"/>
  <c r="J759"/>
  <c r="L759" s="1"/>
  <c r="M759" s="1"/>
  <c r="J758"/>
  <c r="L758" s="1"/>
  <c r="M758" s="1"/>
  <c r="J760"/>
  <c r="L760" s="1"/>
  <c r="M760" s="1"/>
  <c r="J761"/>
  <c r="L761" s="1"/>
  <c r="M761" s="1"/>
  <c r="J763"/>
  <c r="L763" s="1"/>
  <c r="M763" s="1"/>
  <c r="J762"/>
  <c r="L762" s="1"/>
  <c r="M762" s="1"/>
  <c r="J764"/>
  <c r="L764" s="1"/>
  <c r="M764" s="1"/>
  <c r="J765"/>
  <c r="L765" s="1"/>
  <c r="M765" s="1"/>
  <c r="J766"/>
  <c r="L766" s="1"/>
  <c r="M766" s="1"/>
  <c r="J767"/>
  <c r="L767" s="1"/>
  <c r="M767" s="1"/>
  <c r="J773"/>
  <c r="L773" s="1"/>
  <c r="M773" s="1"/>
  <c r="J768"/>
  <c r="L768" s="1"/>
  <c r="M768" s="1"/>
  <c r="J769"/>
  <c r="L769" s="1"/>
  <c r="M769" s="1"/>
  <c r="J770"/>
  <c r="L770" s="1"/>
  <c r="M770" s="1"/>
  <c r="J771"/>
  <c r="L771" s="1"/>
  <c r="M771" s="1"/>
  <c r="J772"/>
  <c r="L772" s="1"/>
  <c r="M772" s="1"/>
  <c r="L775"/>
  <c r="M775" s="1"/>
  <c r="J774"/>
  <c r="L774" s="1"/>
  <c r="M774" s="1"/>
  <c r="J776"/>
  <c r="L776" s="1"/>
  <c r="M776" s="1"/>
  <c r="J777"/>
  <c r="L777" s="1"/>
  <c r="M777" s="1"/>
  <c r="J778"/>
  <c r="L778" s="1"/>
  <c r="M778" s="1"/>
  <c r="J779"/>
  <c r="L779" s="1"/>
  <c r="M779" s="1"/>
  <c r="J780"/>
  <c r="L780" s="1"/>
  <c r="M780" s="1"/>
  <c r="J781"/>
  <c r="J814"/>
  <c r="L814" s="1"/>
  <c r="M814" s="1"/>
  <c r="J816"/>
  <c r="L816" s="1"/>
  <c r="M816" s="1"/>
  <c r="J815"/>
  <c r="L815" s="1"/>
  <c r="M815" s="1"/>
  <c r="J813"/>
  <c r="L813" s="1"/>
  <c r="M813" s="1"/>
  <c r="J812"/>
  <c r="L812" s="1"/>
  <c r="M812" s="1"/>
  <c r="J811"/>
  <c r="L811" s="1"/>
  <c r="M811" s="1"/>
  <c r="J810"/>
  <c r="L810" s="1"/>
  <c r="M810" s="1"/>
  <c r="J809"/>
  <c r="L809" s="1"/>
  <c r="M809" s="1"/>
  <c r="J808"/>
  <c r="L808" s="1"/>
  <c r="M808" s="1"/>
  <c r="J806"/>
  <c r="L806" s="1"/>
  <c r="M806" s="1"/>
  <c r="J807"/>
  <c r="L807" s="1"/>
  <c r="M807" s="1"/>
  <c r="J805"/>
  <c r="L805" s="1"/>
  <c r="M805" s="1"/>
  <c r="J804"/>
  <c r="L804" s="1"/>
  <c r="M804" s="1"/>
  <c r="J803"/>
  <c r="L803" s="1"/>
  <c r="M803" s="1"/>
  <c r="J802"/>
  <c r="L802" s="1"/>
  <c r="M802" s="1"/>
  <c r="J801"/>
  <c r="L801" s="1"/>
  <c r="M801" s="1"/>
  <c r="J800"/>
  <c r="L800" s="1"/>
  <c r="M800" s="1"/>
  <c r="J799"/>
  <c r="L799" s="1"/>
  <c r="M799" s="1"/>
  <c r="J798"/>
  <c r="L798" s="1"/>
  <c r="M798" s="1"/>
  <c r="J797"/>
  <c r="L797" s="1"/>
  <c r="M797" s="1"/>
  <c r="M793"/>
  <c r="J796"/>
  <c r="J795"/>
  <c r="M794"/>
  <c r="M792"/>
  <c r="J791"/>
  <c r="L791" s="1"/>
  <c r="M791" s="1"/>
  <c r="J790"/>
  <c r="L790" s="1"/>
  <c r="M790" s="1"/>
  <c r="J789"/>
  <c r="L789" s="1"/>
  <c r="M789" s="1"/>
  <c r="J788"/>
  <c r="L788" s="1"/>
  <c r="M788" s="1"/>
  <c r="J787"/>
  <c r="L787" s="1"/>
  <c r="M787" s="1"/>
  <c r="L786"/>
  <c r="M786" s="1"/>
  <c r="J785"/>
  <c r="L785" s="1"/>
  <c r="M785" s="1"/>
  <c r="J784"/>
  <c r="L784" s="1"/>
  <c r="M784" s="1"/>
  <c r="J783"/>
  <c r="L783" s="1"/>
  <c r="M783" s="1"/>
  <c r="J782"/>
  <c r="L782" s="1"/>
  <c r="M782" s="1"/>
</calcChain>
</file>

<file path=xl/sharedStrings.xml><?xml version="1.0" encoding="utf-8"?>
<sst xmlns="http://schemas.openxmlformats.org/spreadsheetml/2006/main" count="2437" uniqueCount="236">
  <si>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</si>
  <si>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</si>
  <si>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</si>
  <si>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</si>
  <si>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</si>
  <si>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</si>
  <si>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</si>
  <si>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</si>
  <si>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</si>
  <si>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</si>
  <si>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</si>
  <si>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</si>
  <si>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 &amp; L</t>
  </si>
  <si>
    <t>BUY</t>
  </si>
  <si>
    <t>DATE</t>
  </si>
  <si>
    <t>SCRIPT</t>
  </si>
  <si>
    <t>CALL/PUT</t>
  </si>
  <si>
    <t>PCJEWELLER </t>
  </si>
  <si>
    <t>PUT</t>
  </si>
  <si>
    <t>CALL</t>
  </si>
  <si>
    <t>CANBANK </t>
  </si>
  <si>
    <t>GODREJIND </t>
  </si>
  <si>
    <t>ACC </t>
  </si>
  <si>
    <t>SUNTV </t>
  </si>
  <si>
    <t>ZEEL </t>
  </si>
  <si>
    <t>HINDZINC </t>
  </si>
  <si>
    <t>CESC </t>
  </si>
  <si>
    <t>TITAN </t>
  </si>
  <si>
    <t>INDIACEM </t>
  </si>
  <si>
    <t>ADNIAPORTS </t>
  </si>
  <si>
    <t>BPCL </t>
  </si>
  <si>
    <t>BHARTFIN </t>
  </si>
  <si>
    <t>ARVIND </t>
  </si>
  <si>
    <t>TATASTEEL </t>
  </si>
  <si>
    <t>JUBLFOOD </t>
  </si>
  <si>
    <t>TVSMOTOR </t>
  </si>
  <si>
    <t>VOLTAS </t>
  </si>
  <si>
    <t>VEDL </t>
  </si>
  <si>
    <t>ESCORT </t>
  </si>
  <si>
    <t>ASHOKLEY </t>
  </si>
  <si>
    <t>M&amp;MFIN </t>
  </si>
  <si>
    <t>BATAINDIA </t>
  </si>
  <si>
    <t>HINDPETRO </t>
  </si>
  <si>
    <t>ICIL </t>
  </si>
  <si>
    <t>BAJAJFIN </t>
  </si>
  <si>
    <t>ENGINERSIN </t>
  </si>
  <si>
    <t>RELCAPITAL </t>
  </si>
  <si>
    <t>GAIL </t>
  </si>
  <si>
    <t>ADANIPORTS </t>
  </si>
  <si>
    <t>IOC </t>
  </si>
  <si>
    <t>PETRONET </t>
  </si>
  <si>
    <t>TATAGLOBAL </t>
  </si>
  <si>
    <t>HAVELLS </t>
  </si>
  <si>
    <t>DHFL </t>
  </si>
  <si>
    <t>TATACOMM </t>
  </si>
  <si>
    <t>AUROPHARA </t>
  </si>
  <si>
    <t>BHARTIARTL </t>
  </si>
  <si>
    <t>MOTHERSUNSUMI </t>
  </si>
  <si>
    <t>BHARATFIN </t>
  </si>
  <si>
    <t>TATAMOTOR </t>
  </si>
  <si>
    <t>JUSTDAIL </t>
  </si>
  <si>
    <t>TATACHEM </t>
  </si>
  <si>
    <t>RELINFRA</t>
  </si>
  <si>
    <t>NCC </t>
  </si>
  <si>
    <t>DLF </t>
  </si>
  <si>
    <t>CAN BANK</t>
  </si>
  <si>
    <t>BANKINDA </t>
  </si>
  <si>
    <t>TORNTPOWER </t>
  </si>
  <si>
    <t>CASTROLIND </t>
  </si>
  <si>
    <t>JETAIRWAYS </t>
  </si>
  <si>
    <t>SRTRANFIN </t>
  </si>
  <si>
    <t>HINDALCO </t>
  </si>
  <si>
    <t>GODREJCP </t>
  </si>
  <si>
    <t>M&amp;MFIN</t>
  </si>
  <si>
    <t>ADANIENT </t>
  </si>
  <si>
    <t>GSFC </t>
  </si>
  <si>
    <t>SRTRANSFIN </t>
  </si>
  <si>
    <t>MINDTREE </t>
  </si>
  <si>
    <t>BATAINDA </t>
  </si>
  <si>
    <t>SIEMENS </t>
  </si>
  <si>
    <t>MANAPPURAM </t>
  </si>
  <si>
    <t xml:space="preserve">PUT </t>
  </si>
  <si>
    <t>TATAELEXI</t>
  </si>
  <si>
    <t>TATAELEXI </t>
  </si>
  <si>
    <t>IDEA </t>
  </si>
  <si>
    <t>SAIL </t>
  </si>
  <si>
    <t>JINDALSTEL </t>
  </si>
  <si>
    <t>L&amp;TFIN</t>
  </si>
  <si>
    <t>JSWSTEEL </t>
  </si>
  <si>
    <t>BEL </t>
  </si>
  <si>
    <t>MARUTI </t>
  </si>
  <si>
    <t>BHEL </t>
  </si>
  <si>
    <t>NIITTECH </t>
  </si>
  <si>
    <t>HDFC </t>
  </si>
  <si>
    <t>JINDALSTEL</t>
  </si>
  <si>
    <t>LICHSGFIN </t>
  </si>
  <si>
    <t>EXIDEIND </t>
  </si>
  <si>
    <t>HEXAWARE </t>
  </si>
  <si>
    <t>SRTRANSGFIN </t>
  </si>
  <si>
    <t>LT</t>
  </si>
  <si>
    <t> INDIAN BANK</t>
  </si>
  <si>
    <t>VEDL</t>
  </si>
  <si>
    <t>RELINFRA </t>
  </si>
  <si>
    <t>RELCAPITEL </t>
  </si>
  <si>
    <t> BANK INDIA</t>
  </si>
  <si>
    <t>M&amp;M</t>
  </si>
  <si>
    <t>JAINIRRIGATION </t>
  </si>
  <si>
    <t xml:space="preserve">BANK INDA </t>
  </si>
  <si>
    <t>BANKINDIA </t>
  </si>
  <si>
    <t>IRB </t>
  </si>
  <si>
    <t>ADNAIPORTS </t>
  </si>
  <si>
    <t>JAIN IRRIGATION</t>
  </si>
  <si>
    <t>CHENNPETRO </t>
  </si>
  <si>
    <t>KPIT </t>
  </si>
  <si>
    <t>TECHM </t>
  </si>
  <si>
    <t>SRF</t>
  </si>
  <si>
    <t>HDFC</t>
  </si>
  <si>
    <t>INDUSINDBANK</t>
  </si>
  <si>
    <t>BEML</t>
  </si>
  <si>
    <t>JSWSTEEL</t>
  </si>
  <si>
    <t>NIITTECH</t>
  </si>
  <si>
    <t>JUBLFOOD</t>
  </si>
  <si>
    <t>BPCL</t>
  </si>
  <si>
    <t>RELCAPITAL</t>
  </si>
  <si>
    <t>DRREDDY</t>
  </si>
  <si>
    <t>CENTURYTEX</t>
  </si>
  <si>
    <t>HEROMOTOCORP</t>
  </si>
  <si>
    <t>BALRAMPERCHINI</t>
  </si>
  <si>
    <t>KSCL</t>
  </si>
  <si>
    <t>MINDTREE</t>
  </si>
  <si>
    <t>BAAJAJAUTO</t>
  </si>
  <si>
    <t>ENGINERSIN</t>
  </si>
  <si>
    <t>BAJAJFINANCE </t>
  </si>
  <si>
    <t>BAJAJFINANCE</t>
  </si>
  <si>
    <t>HAVELLS</t>
  </si>
  <si>
    <t>AXISBANK</t>
  </si>
  <si>
    <t>TATASTEEL</t>
  </si>
  <si>
    <t>SUNPHARMA</t>
  </si>
  <si>
    <t>ZEEL</t>
  </si>
  <si>
    <t>INFY</t>
  </si>
  <si>
    <t>APOLLOTYRE</t>
  </si>
  <si>
    <t>ICICIBANK</t>
  </si>
  <si>
    <t>BHARTIAIRTEL</t>
  </si>
  <si>
    <t>TATAMOTORS</t>
  </si>
  <si>
    <t>GRASIM </t>
  </si>
  <si>
    <t>MCDOWELL-N</t>
  </si>
  <si>
    <t>CUMMINSIND</t>
  </si>
  <si>
    <t>AMBUJACEM</t>
  </si>
  <si>
    <t>RECLTD</t>
  </si>
  <si>
    <t>DABUR</t>
  </si>
  <si>
    <t>TITAN</t>
  </si>
  <si>
    <t>BATAIND</t>
  </si>
  <si>
    <t>JINDALSTEEL</t>
  </si>
  <si>
    <t>SBIN</t>
  </si>
  <si>
    <t>PFC</t>
  </si>
  <si>
    <t>YESBANK</t>
  </si>
  <si>
    <t>IRB</t>
  </si>
  <si>
    <t>HINDALCO</t>
  </si>
  <si>
    <t xml:space="preserve">TATASTEEL </t>
  </si>
  <si>
    <t>MOTHERSUMI</t>
  </si>
  <si>
    <t>DISHTV</t>
  </si>
  <si>
    <t>SAIL</t>
  </si>
  <si>
    <t>NCC</t>
  </si>
  <si>
    <t>BALKRISIND</t>
  </si>
  <si>
    <t>L&amp;TFH</t>
  </si>
  <si>
    <t>ICICIPRULI</t>
  </si>
  <si>
    <t>ADANIPOWER</t>
  </si>
  <si>
    <t>ONGC</t>
  </si>
  <si>
    <t>INDIGO</t>
  </si>
  <si>
    <t>CANBANK</t>
  </si>
  <si>
    <t>WIPRO</t>
  </si>
  <si>
    <t>IOC</t>
  </si>
  <si>
    <t>CANBK</t>
  </si>
  <si>
    <t>KTKBANK</t>
  </si>
  <si>
    <t xml:space="preserve">AMBUJACEM </t>
  </si>
  <si>
    <t>AUROPHARMA</t>
  </si>
  <si>
    <t>GAIL</t>
  </si>
  <si>
    <t>SRTRANSFIN</t>
  </si>
  <si>
    <t>CIPLA</t>
  </si>
  <si>
    <t>DLF</t>
  </si>
  <si>
    <t>IBULHSGFIN</t>
  </si>
  <si>
    <t xml:space="preserve">CALL </t>
  </si>
  <si>
    <t>RBLBANK</t>
  </si>
  <si>
    <t>BAJAJ-AUTO</t>
  </si>
  <si>
    <t>INFRATEL (AUG)</t>
  </si>
  <si>
    <t>SUNTV</t>
  </si>
  <si>
    <t>RELIANCE</t>
  </si>
  <si>
    <t>LICHSGFIN</t>
  </si>
  <si>
    <t>NIFTY</t>
  </si>
  <si>
    <t>TECHM</t>
  </si>
  <si>
    <t>LUPIN</t>
  </si>
  <si>
    <t xml:space="preserve">ADANIPORTS </t>
  </si>
  <si>
    <t xml:space="preserve">BAJFINANCE </t>
  </si>
  <si>
    <t xml:space="preserve">RELIANCE </t>
  </si>
  <si>
    <t>PNB</t>
  </si>
  <si>
    <t>HCLTECH</t>
  </si>
  <si>
    <t>ADANIPORTS</t>
  </si>
  <si>
    <t>BANKBARODA</t>
  </si>
  <si>
    <t>EQUITAS</t>
  </si>
  <si>
    <t>ASIANPAINT</t>
  </si>
  <si>
    <t>NBCC</t>
  </si>
  <si>
    <t>KOTAKBANK</t>
  </si>
  <si>
    <t>NMDC</t>
  </si>
  <si>
    <t>MANAPPURAM</t>
  </si>
  <si>
    <t>ADANIENT</t>
  </si>
  <si>
    <t>IGL</t>
  </si>
  <si>
    <t>UBL</t>
  </si>
  <si>
    <t>MFSL</t>
  </si>
  <si>
    <t>NTPC</t>
  </si>
  <si>
    <t>HINDUNILVR</t>
  </si>
  <si>
    <t>ESCORTS</t>
  </si>
  <si>
    <t>CHOLAFIN</t>
  </si>
  <si>
    <t>PIDILITIND</t>
  </si>
  <si>
    <t>POWERGRID</t>
  </si>
  <si>
    <t>TCS</t>
  </si>
  <si>
    <t>BERGEPAINT</t>
  </si>
  <si>
    <t>MUTHOOTFIN</t>
  </si>
  <si>
    <t>BANDHANBNK</t>
  </si>
  <si>
    <t>INDUSINDBK</t>
  </si>
  <si>
    <t>HDFCBANK</t>
  </si>
  <si>
    <t>ITC</t>
  </si>
  <si>
    <t>TVSMOTOR</t>
  </si>
  <si>
    <t>INFRATEL</t>
  </si>
  <si>
    <t>BEL</t>
  </si>
  <si>
    <t xml:space="preserve">ADANIENT </t>
  </si>
  <si>
    <t>BIOCON</t>
  </si>
  <si>
    <t>TATACONSUM</t>
  </si>
  <si>
    <t>TORNTPHARM</t>
  </si>
  <si>
    <t>PETRONET</t>
  </si>
  <si>
    <t>BRITANNIA</t>
  </si>
  <si>
    <t>NAUKRI</t>
  </si>
  <si>
    <t>HDFCLIFE</t>
  </si>
  <si>
    <t>EICHERMOT</t>
  </si>
  <si>
    <t>DIVISLAB</t>
  </si>
  <si>
    <t>BHARATFORG</t>
  </si>
  <si>
    <t>TATACHEM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</si>
</sst>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1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</font>
    <font>
      <sz val="12"/>
      <color indexed="8"/>
      <name val="Agency FB"/>
      <family val="2"/>
    </font>
    <font>
      <sz val="12"/>
      <name val="Calibri"/>
      <family val="2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6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564776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65075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16"/>
  <sheetViews>
    <sheetView tabSelected="1" topLeftCell="A6" workbookViewId="0">
      <selection activeCell="A9" sqref="A9"/>
    </sheetView>
  </sheetViews>
  <sheetFormatPr defaultRowHeight="15"/>
  <cols>
    <col min="1" max="1" width="14.28515625" customWidth="1"/>
    <col min="2" max="2" width="19.5703125" customWidth="1"/>
    <col min="3" max="3" width="12" customWidth="1"/>
    <col min="4" max="4" width="14.28515625" customWidth="1"/>
    <col min="5" max="5" width="9.42578125" customWidth="1"/>
    <col min="6" max="6" width="11.42578125" customWidth="1"/>
    <col min="7" max="7" width="11" customWidth="1"/>
    <col min="8" max="8" width="15.5703125" customWidth="1"/>
    <col min="9" max="9" width="14.5703125" customWidth="1"/>
    <col min="10" max="10" width="12.140625" customWidth="1"/>
    <col min="11" max="11" width="11.42578125" customWidth="1"/>
    <col min="12" max="12" width="16.28515625" customWidth="1"/>
    <col min="13" max="13" width="14" customWidth="1"/>
  </cols>
  <sheetData>
    <row r="1" spans="1:13" ht="15" customHeight="1">
      <c r="A1" s="26"/>
      <c r="B1" s="27"/>
      <c r="C1" s="27"/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>
      <c r="A2" s="28"/>
      <c r="B2" s="29"/>
      <c r="C2" s="29"/>
      <c r="D2" s="33"/>
      <c r="E2" s="34"/>
      <c r="F2" s="34"/>
      <c r="G2" s="34"/>
      <c r="H2" s="34"/>
      <c r="I2" s="34"/>
      <c r="J2" s="34"/>
      <c r="K2" s="34"/>
      <c r="L2" s="34"/>
      <c r="M2" s="35"/>
    </row>
    <row r="3" spans="1:13" ht="15" customHeight="1">
      <c r="A3" s="28"/>
      <c r="B3" s="29"/>
      <c r="C3" s="29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5.75">
      <c r="A4" s="28"/>
      <c r="B4" s="29"/>
      <c r="C4" s="29"/>
      <c r="D4" s="39" t="s">
        <v>1</v>
      </c>
      <c r="E4" s="40"/>
      <c r="F4" s="40"/>
      <c r="G4" s="40"/>
      <c r="H4" s="40"/>
      <c r="I4" s="40"/>
      <c r="J4" s="40"/>
      <c r="K4" s="40"/>
      <c r="L4" s="40"/>
      <c r="M4" s="41"/>
    </row>
    <row r="5" spans="1:13" ht="15.75">
      <c r="A5" s="28"/>
      <c r="B5" s="29"/>
      <c r="C5" s="29"/>
      <c r="D5" s="39" t="s">
        <v>2</v>
      </c>
      <c r="E5" s="40"/>
      <c r="F5" s="40"/>
      <c r="G5" s="40"/>
      <c r="H5" s="40"/>
      <c r="I5" s="40"/>
      <c r="J5" s="40"/>
      <c r="K5" s="40"/>
      <c r="L5" s="40"/>
      <c r="M5" s="41"/>
    </row>
    <row r="6" spans="1:13" ht="15" customHeight="1">
      <c r="A6" s="42" t="s">
        <v>14</v>
      </c>
      <c r="B6" s="23" t="s">
        <v>15</v>
      </c>
      <c r="C6" s="23" t="s">
        <v>16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</row>
    <row r="7" spans="1:13" ht="15" customHeight="1">
      <c r="A7" s="4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 customHeight="1">
      <c r="A8" s="4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.75">
      <c r="A9" s="11"/>
      <c r="B9" s="2"/>
      <c r="C9" s="3"/>
      <c r="D9" s="1"/>
      <c r="E9" s="2"/>
      <c r="F9" s="2"/>
      <c r="G9" s="2"/>
      <c r="H9" s="2"/>
      <c r="I9" s="21"/>
      <c r="J9" s="3"/>
      <c r="K9" s="3"/>
      <c r="L9" s="4"/>
      <c r="M9" s="2"/>
    </row>
    <row r="10" spans="1:13">
      <c r="A10" s="16">
        <v>44124</v>
      </c>
      <c r="B10" s="7" t="s">
        <v>235</v>
      </c>
      <c r="C10" s="17" t="s">
        <v>19</v>
      </c>
      <c r="D10" s="17">
        <v>315</v>
      </c>
      <c r="E10" s="18">
        <v>2000</v>
      </c>
      <c r="F10" s="7" t="s">
        <v>13</v>
      </c>
      <c r="G10" s="19">
        <v>11.5</v>
      </c>
      <c r="H10" s="19">
        <v>13.4</v>
      </c>
      <c r="I10" s="19">
        <v>0</v>
      </c>
      <c r="J10" s="9">
        <f t="shared" ref="J10" si="0">(IF(F10="SELL",G10-H10,IF(F10="BUY",H10-G10)))*E10</f>
        <v>3800.0000000000009</v>
      </c>
      <c r="K10" s="19">
        <v>0</v>
      </c>
      <c r="L10" s="10">
        <f t="shared" ref="L10" si="1">(K10+J10)/E10</f>
        <v>1.9000000000000004</v>
      </c>
      <c r="M10" s="10">
        <f t="shared" ref="M10" si="2">L10*E10</f>
        <v>3800.0000000000009</v>
      </c>
    </row>
    <row r="11" spans="1:13">
      <c r="A11" s="16">
        <v>44124</v>
      </c>
      <c r="B11" s="7" t="s">
        <v>139</v>
      </c>
      <c r="C11" s="17" t="s">
        <v>19</v>
      </c>
      <c r="D11" s="17">
        <v>1140</v>
      </c>
      <c r="E11" s="18">
        <v>1200</v>
      </c>
      <c r="F11" s="7" t="s">
        <v>13</v>
      </c>
      <c r="G11" s="19">
        <v>20.5</v>
      </c>
      <c r="H11" s="19">
        <v>17</v>
      </c>
      <c r="I11" s="19">
        <v>0</v>
      </c>
      <c r="J11" s="9">
        <f t="shared" ref="J11" si="3">(IF(F11="SELL",G11-H11,IF(F11="BUY",H11-G11)))*E11</f>
        <v>-4200</v>
      </c>
      <c r="K11" s="19">
        <v>0</v>
      </c>
      <c r="L11" s="10">
        <f t="shared" ref="L11" si="4">(K11+J11)/E11</f>
        <v>-3.5</v>
      </c>
      <c r="M11" s="10">
        <f t="shared" ref="M11" si="5">L11*E11</f>
        <v>-4200</v>
      </c>
    </row>
    <row r="12" spans="1:13">
      <c r="A12" s="16">
        <v>44123</v>
      </c>
      <c r="B12" s="7" t="s">
        <v>170</v>
      </c>
      <c r="C12" s="17" t="s">
        <v>19</v>
      </c>
      <c r="D12" s="17">
        <v>345</v>
      </c>
      <c r="E12" s="18">
        <v>3200</v>
      </c>
      <c r="F12" s="7" t="s">
        <v>13</v>
      </c>
      <c r="G12" s="19">
        <v>7.5</v>
      </c>
      <c r="H12" s="19">
        <v>7.9</v>
      </c>
      <c r="I12" s="19">
        <v>10.1</v>
      </c>
      <c r="J12" s="9">
        <f t="shared" ref="J12" si="6">(IF(F12="SELL",G12-H12,IF(F12="BUY",H12-G12)))*E12</f>
        <v>1280.0000000000011</v>
      </c>
      <c r="K12" s="19">
        <f>E12*2.2</f>
        <v>7040.0000000000009</v>
      </c>
      <c r="L12" s="10">
        <f t="shared" ref="L12" si="7">(K12+J12)/E12</f>
        <v>2.6000000000000005</v>
      </c>
      <c r="M12" s="10">
        <f t="shared" ref="M12" si="8">L12*E12</f>
        <v>8320.0000000000018</v>
      </c>
    </row>
    <row r="13" spans="1:13">
      <c r="A13" s="16">
        <v>44123</v>
      </c>
      <c r="B13" s="7" t="s">
        <v>189</v>
      </c>
      <c r="C13" s="17" t="s">
        <v>19</v>
      </c>
      <c r="D13" s="17">
        <v>840</v>
      </c>
      <c r="E13" s="18">
        <v>1200</v>
      </c>
      <c r="F13" s="7" t="s">
        <v>13</v>
      </c>
      <c r="G13" s="19">
        <v>24</v>
      </c>
      <c r="H13" s="19">
        <v>20.5</v>
      </c>
      <c r="I13" s="19">
        <v>0</v>
      </c>
      <c r="J13" s="9">
        <f t="shared" ref="J13" si="9">(IF(F13="SELL",G13-H13,IF(F13="BUY",H13-G13)))*E13</f>
        <v>-4200</v>
      </c>
      <c r="K13" s="19">
        <v>0</v>
      </c>
      <c r="L13" s="10">
        <f t="shared" ref="L13" si="10">(K13+J13)/E13</f>
        <v>-3.5</v>
      </c>
      <c r="M13" s="10">
        <f t="shared" ref="M13" si="11">L13*E13</f>
        <v>-4200</v>
      </c>
    </row>
    <row r="14" spans="1:13">
      <c r="A14" s="16">
        <v>44120</v>
      </c>
      <c r="B14" s="7" t="s">
        <v>212</v>
      </c>
      <c r="C14" s="17" t="s">
        <v>19</v>
      </c>
      <c r="D14" s="17">
        <v>1500</v>
      </c>
      <c r="E14" s="18">
        <v>500</v>
      </c>
      <c r="F14" s="7" t="s">
        <v>13</v>
      </c>
      <c r="G14" s="19">
        <v>35</v>
      </c>
      <c r="H14" s="19">
        <v>42</v>
      </c>
      <c r="I14" s="19">
        <v>48.6</v>
      </c>
      <c r="J14" s="9">
        <f t="shared" ref="J14" si="12">(IF(F14="SELL",G14-H14,IF(F14="BUY",H14-G14)))*E14</f>
        <v>3500</v>
      </c>
      <c r="K14" s="19">
        <f>E14*6.6</f>
        <v>3300</v>
      </c>
      <c r="L14" s="10">
        <f t="shared" ref="L14" si="13">(K14+J14)/E14</f>
        <v>13.6</v>
      </c>
      <c r="M14" s="10">
        <f t="shared" ref="M14" si="14">L14*E14</f>
        <v>6800</v>
      </c>
    </row>
    <row r="15" spans="1:13">
      <c r="A15" s="16">
        <v>44120</v>
      </c>
      <c r="B15" s="7" t="s">
        <v>137</v>
      </c>
      <c r="C15" s="17" t="s">
        <v>19</v>
      </c>
      <c r="D15" s="17">
        <v>500</v>
      </c>
      <c r="E15" s="18">
        <v>1400</v>
      </c>
      <c r="F15" s="7" t="s">
        <v>13</v>
      </c>
      <c r="G15" s="19">
        <v>11</v>
      </c>
      <c r="H15" s="19">
        <v>10.6</v>
      </c>
      <c r="I15" s="19">
        <v>0</v>
      </c>
      <c r="J15" s="9">
        <f t="shared" ref="J15" si="15">(IF(F15="SELL",G15-H15,IF(F15="BUY",H15-G15)))*E15</f>
        <v>-560.00000000000045</v>
      </c>
      <c r="K15" s="19">
        <v>0</v>
      </c>
      <c r="L15" s="10">
        <f t="shared" ref="L15" si="16">(K15+J15)/E15</f>
        <v>-0.4000000000000003</v>
      </c>
      <c r="M15" s="10">
        <f t="shared" ref="M15" si="17">L15*E15</f>
        <v>-560.00000000000045</v>
      </c>
    </row>
    <row r="16" spans="1:13">
      <c r="A16" s="16">
        <v>44119</v>
      </c>
      <c r="B16" s="7" t="s">
        <v>119</v>
      </c>
      <c r="C16" s="17" t="s">
        <v>19</v>
      </c>
      <c r="D16" s="17">
        <v>295</v>
      </c>
      <c r="E16" s="18">
        <v>2700</v>
      </c>
      <c r="F16" s="7" t="s">
        <v>13</v>
      </c>
      <c r="G16" s="19">
        <v>11.5</v>
      </c>
      <c r="H16" s="19">
        <v>13</v>
      </c>
      <c r="I16" s="19">
        <v>0</v>
      </c>
      <c r="J16" s="9">
        <f t="shared" ref="J16" si="18">(IF(F16="SELL",G16-H16,IF(F16="BUY",H16-G16)))*E16</f>
        <v>4050</v>
      </c>
      <c r="K16" s="19">
        <v>0</v>
      </c>
      <c r="L16" s="10">
        <f t="shared" ref="L16" si="19">(K16+J16)/E16</f>
        <v>1.5</v>
      </c>
      <c r="M16" s="10">
        <f t="shared" ref="M16" si="20">L16*E16</f>
        <v>4050</v>
      </c>
    </row>
    <row r="17" spans="1:13">
      <c r="A17" s="16">
        <v>44119</v>
      </c>
      <c r="B17" s="7" t="s">
        <v>147</v>
      </c>
      <c r="C17" s="17" t="s">
        <v>19</v>
      </c>
      <c r="D17" s="17">
        <v>250</v>
      </c>
      <c r="E17" s="18">
        <v>3000</v>
      </c>
      <c r="F17" s="7" t="s">
        <v>13</v>
      </c>
      <c r="G17" s="19">
        <v>8</v>
      </c>
      <c r="H17" s="19">
        <v>6.5</v>
      </c>
      <c r="I17" s="19">
        <v>0</v>
      </c>
      <c r="J17" s="9">
        <f t="shared" ref="J17" si="21">(IF(F17="SELL",G17-H17,IF(F17="BUY",H17-G17)))*E17</f>
        <v>-4500</v>
      </c>
      <c r="K17" s="19">
        <v>0</v>
      </c>
      <c r="L17" s="10">
        <f t="shared" ref="L17" si="22">(K17+J17)/E17</f>
        <v>-1.5</v>
      </c>
      <c r="M17" s="10">
        <f t="shared" ref="M17" si="23">L17*E17</f>
        <v>-4500</v>
      </c>
    </row>
    <row r="18" spans="1:13">
      <c r="A18" s="16">
        <v>44118</v>
      </c>
      <c r="B18" s="7" t="s">
        <v>164</v>
      </c>
      <c r="C18" s="17" t="s">
        <v>19</v>
      </c>
      <c r="D18" s="17">
        <v>60</v>
      </c>
      <c r="E18" s="18">
        <v>6800</v>
      </c>
      <c r="F18" s="7" t="s">
        <v>13</v>
      </c>
      <c r="G18" s="19">
        <v>3.5</v>
      </c>
      <c r="H18" s="19">
        <v>3.9</v>
      </c>
      <c r="I18" s="19">
        <v>4.2</v>
      </c>
      <c r="J18" s="9">
        <f t="shared" ref="J18" si="24">(IF(F18="SELL",G18-H18,IF(F18="BUY",H18-G18)))*E18</f>
        <v>2719.9999999999995</v>
      </c>
      <c r="K18" s="19">
        <f>E18*0.3</f>
        <v>2040</v>
      </c>
      <c r="L18" s="10">
        <f t="shared" ref="L18" si="25">(K18+J18)/E18</f>
        <v>0.7</v>
      </c>
      <c r="M18" s="10">
        <f t="shared" ref="M18" si="26">L18*E18</f>
        <v>4760</v>
      </c>
    </row>
    <row r="19" spans="1:13" ht="15.75">
      <c r="A19" s="16">
        <v>44117</v>
      </c>
      <c r="B19" s="7" t="s">
        <v>225</v>
      </c>
      <c r="C19" s="17" t="s">
        <v>19</v>
      </c>
      <c r="D19" s="17">
        <v>470</v>
      </c>
      <c r="E19" s="18">
        <v>2300</v>
      </c>
      <c r="F19" s="7" t="s">
        <v>13</v>
      </c>
      <c r="G19" s="19">
        <v>19</v>
      </c>
      <c r="H19" s="22">
        <v>16.95</v>
      </c>
      <c r="I19" s="19">
        <v>0</v>
      </c>
      <c r="J19" s="9">
        <f t="shared" ref="J19" si="27">(IF(F19="SELL",G19-H19,IF(F19="BUY",H19-G19)))*E19</f>
        <v>-4715.0000000000018</v>
      </c>
      <c r="K19" s="19">
        <v>0</v>
      </c>
      <c r="L19" s="10">
        <f t="shared" ref="L19" si="28">(K19+J19)/E19</f>
        <v>-2.0500000000000007</v>
      </c>
      <c r="M19" s="10">
        <f t="shared" ref="M19" si="29">L19*E19</f>
        <v>-4715.0000000000018</v>
      </c>
    </row>
    <row r="20" spans="1:13" ht="15.75">
      <c r="A20" s="16">
        <v>44117</v>
      </c>
      <c r="B20" s="7" t="s">
        <v>56</v>
      </c>
      <c r="C20" s="17" t="s">
        <v>19</v>
      </c>
      <c r="D20" s="17">
        <v>420</v>
      </c>
      <c r="E20" s="18">
        <v>1851</v>
      </c>
      <c r="F20" s="7" t="s">
        <v>13</v>
      </c>
      <c r="G20" s="19">
        <v>22</v>
      </c>
      <c r="H20" s="22">
        <v>19.45</v>
      </c>
      <c r="I20" s="19">
        <v>0</v>
      </c>
      <c r="J20" s="9">
        <f t="shared" ref="J20:J21" si="30">(IF(F20="SELL",G20-H20,IF(F20="BUY",H20-G20)))*E20</f>
        <v>-4720.0500000000011</v>
      </c>
      <c r="K20" s="19">
        <v>0</v>
      </c>
      <c r="L20" s="10">
        <f t="shared" ref="L20:L21" si="31">(K20+J20)/E20</f>
        <v>-2.5500000000000007</v>
      </c>
      <c r="M20" s="10">
        <f t="shared" ref="M20:M21" si="32">L20*E20</f>
        <v>-4720.0500000000011</v>
      </c>
    </row>
    <row r="21" spans="1:13">
      <c r="A21" s="16">
        <v>44117</v>
      </c>
      <c r="B21" s="7" t="s">
        <v>170</v>
      </c>
      <c r="C21" s="17" t="s">
        <v>19</v>
      </c>
      <c r="D21" s="17">
        <v>380</v>
      </c>
      <c r="E21" s="18">
        <v>3200</v>
      </c>
      <c r="F21" s="7" t="s">
        <v>13</v>
      </c>
      <c r="G21" s="19">
        <v>18</v>
      </c>
      <c r="H21" s="19">
        <v>18.600000000000001</v>
      </c>
      <c r="I21" s="19">
        <v>20.2</v>
      </c>
      <c r="J21" s="9">
        <f t="shared" si="30"/>
        <v>1920.0000000000045</v>
      </c>
      <c r="K21" s="19">
        <f>E21*1.6</f>
        <v>5120</v>
      </c>
      <c r="L21" s="10">
        <f t="shared" si="31"/>
        <v>2.2000000000000015</v>
      </c>
      <c r="M21" s="10">
        <f t="shared" si="32"/>
        <v>7040.0000000000045</v>
      </c>
    </row>
    <row r="22" spans="1:13" ht="15.75">
      <c r="A22" s="16">
        <v>44116</v>
      </c>
      <c r="B22" s="7" t="s">
        <v>187</v>
      </c>
      <c r="C22" s="17" t="s">
        <v>19</v>
      </c>
      <c r="D22" s="17">
        <v>320</v>
      </c>
      <c r="E22" s="18">
        <v>2000</v>
      </c>
      <c r="F22" s="7" t="s">
        <v>13</v>
      </c>
      <c r="G22" s="19">
        <v>12.5</v>
      </c>
      <c r="H22" s="22">
        <v>10.5</v>
      </c>
      <c r="I22" s="19">
        <v>0</v>
      </c>
      <c r="J22" s="9">
        <f t="shared" ref="J22:J23" si="33">(IF(F22="SELL",G22-H22,IF(F22="BUY",H22-G22)))*E22</f>
        <v>-4000</v>
      </c>
      <c r="K22" s="19">
        <v>0</v>
      </c>
      <c r="L22" s="10">
        <f t="shared" ref="L22:L23" si="34">(K22+J22)/E22</f>
        <v>-2</v>
      </c>
      <c r="M22" s="10">
        <f t="shared" ref="M22:M23" si="35">L22*E22</f>
        <v>-4000</v>
      </c>
    </row>
    <row r="23" spans="1:13">
      <c r="A23" s="16">
        <v>44116</v>
      </c>
      <c r="B23" s="7" t="s">
        <v>122</v>
      </c>
      <c r="C23" s="17" t="s">
        <v>18</v>
      </c>
      <c r="D23" s="17">
        <v>340</v>
      </c>
      <c r="E23" s="18">
        <v>1800</v>
      </c>
      <c r="F23" s="7" t="s">
        <v>13</v>
      </c>
      <c r="G23" s="19">
        <v>13.5</v>
      </c>
      <c r="H23" s="19">
        <v>14.25</v>
      </c>
      <c r="I23" s="19">
        <v>0</v>
      </c>
      <c r="J23" s="9">
        <f t="shared" si="33"/>
        <v>1350</v>
      </c>
      <c r="K23" s="19">
        <v>0</v>
      </c>
      <c r="L23" s="10">
        <f t="shared" si="34"/>
        <v>0.75</v>
      </c>
      <c r="M23" s="10">
        <f t="shared" si="35"/>
        <v>1350</v>
      </c>
    </row>
    <row r="24" spans="1:13">
      <c r="A24" s="16">
        <v>44113</v>
      </c>
      <c r="B24" s="7" t="s">
        <v>42</v>
      </c>
      <c r="C24" s="17" t="s">
        <v>19</v>
      </c>
      <c r="D24" s="17">
        <v>170</v>
      </c>
      <c r="E24" s="18">
        <v>2700</v>
      </c>
      <c r="F24" s="7" t="s">
        <v>13</v>
      </c>
      <c r="G24" s="19">
        <v>5.75</v>
      </c>
      <c r="H24" s="19">
        <v>6.75</v>
      </c>
      <c r="I24" s="19">
        <v>0</v>
      </c>
      <c r="J24" s="9">
        <f t="shared" ref="J24:J25" si="36">(IF(F24="SELL",G24-H24,IF(F24="BUY",H24-G24)))*E24</f>
        <v>2700</v>
      </c>
      <c r="K24" s="19">
        <v>0</v>
      </c>
      <c r="L24" s="10">
        <f t="shared" ref="L24:L25" si="37">(K24+J24)/E24</f>
        <v>1</v>
      </c>
      <c r="M24" s="10">
        <f t="shared" ref="M24:M25" si="38">L24*E24</f>
        <v>2700</v>
      </c>
    </row>
    <row r="25" spans="1:13">
      <c r="A25" s="16">
        <v>44113</v>
      </c>
      <c r="B25" s="7" t="s">
        <v>138</v>
      </c>
      <c r="C25" s="17" t="s">
        <v>18</v>
      </c>
      <c r="D25" s="17">
        <v>200</v>
      </c>
      <c r="E25" s="18">
        <v>3000</v>
      </c>
      <c r="F25" s="7" t="s">
        <v>13</v>
      </c>
      <c r="G25" s="19">
        <v>10</v>
      </c>
      <c r="H25" s="19">
        <v>11.4</v>
      </c>
      <c r="I25" s="19">
        <v>13.2</v>
      </c>
      <c r="J25" s="9">
        <f t="shared" si="36"/>
        <v>4200.0000000000009</v>
      </c>
      <c r="K25" s="19">
        <f>E25*1.8</f>
        <v>5400</v>
      </c>
      <c r="L25" s="10">
        <f t="shared" si="37"/>
        <v>3.2</v>
      </c>
      <c r="M25" s="10">
        <f t="shared" si="38"/>
        <v>9600</v>
      </c>
    </row>
    <row r="26" spans="1:13" ht="15.75">
      <c r="A26" s="16">
        <v>44112</v>
      </c>
      <c r="B26" s="7" t="s">
        <v>202</v>
      </c>
      <c r="C26" s="17" t="s">
        <v>19</v>
      </c>
      <c r="D26" s="17">
        <v>90</v>
      </c>
      <c r="E26" s="18">
        <v>6700</v>
      </c>
      <c r="F26" s="7" t="s">
        <v>13</v>
      </c>
      <c r="G26" s="19">
        <v>2</v>
      </c>
      <c r="H26" s="22">
        <v>1.5</v>
      </c>
      <c r="I26" s="19">
        <v>0</v>
      </c>
      <c r="J26" s="9">
        <f t="shared" ref="J26" si="39">(IF(F26="SELL",G26-H26,IF(F26="BUY",H26-G26)))*E26</f>
        <v>-3350</v>
      </c>
      <c r="K26" s="19">
        <v>0</v>
      </c>
      <c r="L26" s="10">
        <f t="shared" ref="L26" si="40">(K26+J26)/E26</f>
        <v>-0.5</v>
      </c>
      <c r="M26" s="10">
        <f t="shared" ref="M26" si="41">L26*E26</f>
        <v>-3350</v>
      </c>
    </row>
    <row r="27" spans="1:13">
      <c r="A27" s="16">
        <v>44111</v>
      </c>
      <c r="B27" s="7" t="s">
        <v>165</v>
      </c>
      <c r="C27" s="17" t="s">
        <v>19</v>
      </c>
      <c r="D27" s="17">
        <v>440</v>
      </c>
      <c r="E27" s="18">
        <v>1500</v>
      </c>
      <c r="F27" s="7" t="s">
        <v>13</v>
      </c>
      <c r="G27" s="19">
        <v>17.5</v>
      </c>
      <c r="H27" s="19">
        <v>15.1</v>
      </c>
      <c r="I27" s="19">
        <v>0</v>
      </c>
      <c r="J27" s="9">
        <f t="shared" ref="J27:J28" si="42">(IF(F27="SELL",G27-H27,IF(F27="BUY",H27-G27)))*E27</f>
        <v>-3600.0000000000005</v>
      </c>
      <c r="K27" s="19">
        <v>0</v>
      </c>
      <c r="L27" s="10">
        <f t="shared" ref="L27:L28" si="43">(K27+J27)/E27</f>
        <v>-2.4000000000000004</v>
      </c>
      <c r="M27" s="10">
        <f t="shared" ref="M27:M28" si="44">L27*E27</f>
        <v>-3600.0000000000005</v>
      </c>
    </row>
    <row r="28" spans="1:13">
      <c r="A28" s="16">
        <v>44111</v>
      </c>
      <c r="B28" s="7" t="s">
        <v>170</v>
      </c>
      <c r="C28" s="17" t="s">
        <v>19</v>
      </c>
      <c r="D28" s="17">
        <v>340</v>
      </c>
      <c r="E28" s="18">
        <v>3200</v>
      </c>
      <c r="F28" s="7" t="s">
        <v>13</v>
      </c>
      <c r="G28" s="19">
        <v>11.5</v>
      </c>
      <c r="H28" s="19">
        <v>9.75</v>
      </c>
      <c r="I28" s="19">
        <v>0</v>
      </c>
      <c r="J28" s="9">
        <f t="shared" si="42"/>
        <v>-5600</v>
      </c>
      <c r="K28" s="19">
        <v>0</v>
      </c>
      <c r="L28" s="10">
        <f t="shared" si="43"/>
        <v>-1.75</v>
      </c>
      <c r="M28" s="10">
        <f t="shared" si="44"/>
        <v>-5600</v>
      </c>
    </row>
    <row r="29" spans="1:13">
      <c r="A29" s="16">
        <v>44110</v>
      </c>
      <c r="B29" s="7" t="s">
        <v>221</v>
      </c>
      <c r="C29" s="17" t="s">
        <v>19</v>
      </c>
      <c r="D29" s="17">
        <v>480</v>
      </c>
      <c r="E29" s="18">
        <v>1400</v>
      </c>
      <c r="F29" s="7" t="s">
        <v>13</v>
      </c>
      <c r="G29" s="19">
        <v>22</v>
      </c>
      <c r="H29" s="19">
        <v>21.75</v>
      </c>
      <c r="I29" s="19">
        <v>0</v>
      </c>
      <c r="J29" s="9">
        <f t="shared" ref="J29" si="45">(IF(F29="SELL",G29-H29,IF(F29="BUY",H29-G29)))*E29</f>
        <v>-350</v>
      </c>
      <c r="K29" s="19">
        <v>0</v>
      </c>
      <c r="L29" s="10">
        <f t="shared" ref="L29" si="46">(K29+J29)/E29</f>
        <v>-0.25</v>
      </c>
      <c r="M29" s="10">
        <f t="shared" ref="M29" si="47">L29*E29</f>
        <v>-350</v>
      </c>
    </row>
    <row r="30" spans="1:13">
      <c r="A30" s="16">
        <v>44109</v>
      </c>
      <c r="B30" s="7" t="s">
        <v>139</v>
      </c>
      <c r="C30" s="17" t="s">
        <v>19</v>
      </c>
      <c r="D30" s="17">
        <v>1060</v>
      </c>
      <c r="E30" s="18">
        <v>1200</v>
      </c>
      <c r="F30" s="7" t="s">
        <v>13</v>
      </c>
      <c r="G30" s="19">
        <v>31</v>
      </c>
      <c r="H30" s="19">
        <v>34.4</v>
      </c>
      <c r="I30" s="19">
        <v>0</v>
      </c>
      <c r="J30" s="9">
        <f t="shared" ref="J30" si="48">(IF(F30="SELL",G30-H30,IF(F30="BUY",H30-G30)))*E30</f>
        <v>4079.9999999999982</v>
      </c>
      <c r="K30" s="19">
        <v>0</v>
      </c>
      <c r="L30" s="10">
        <f t="shared" ref="L30" si="49">(K30+J30)/E30</f>
        <v>3.3999999999999986</v>
      </c>
      <c r="M30" s="10">
        <f t="shared" ref="M30" si="50">L30*E30</f>
        <v>4079.9999999999982</v>
      </c>
    </row>
    <row r="31" spans="1:13">
      <c r="A31" s="16">
        <v>44105</v>
      </c>
      <c r="B31" s="7" t="s">
        <v>185</v>
      </c>
      <c r="C31" s="17" t="s">
        <v>19</v>
      </c>
      <c r="D31" s="17">
        <v>480</v>
      </c>
      <c r="E31" s="18">
        <v>1500</v>
      </c>
      <c r="F31" s="7" t="s">
        <v>13</v>
      </c>
      <c r="G31" s="19">
        <v>19</v>
      </c>
      <c r="H31" s="19">
        <v>16</v>
      </c>
      <c r="I31" s="19">
        <v>0</v>
      </c>
      <c r="J31" s="9">
        <f t="shared" ref="J31" si="51">(IF(F31="SELL",G31-H31,IF(F31="BUY",H31-G31)))*E31</f>
        <v>-4500</v>
      </c>
      <c r="K31" s="19">
        <v>0</v>
      </c>
      <c r="L31" s="10">
        <f t="shared" ref="L31" si="52">(K31+J31)/E31</f>
        <v>-3</v>
      </c>
      <c r="M31" s="10">
        <f t="shared" ref="M31" si="53">L31*E31</f>
        <v>-4500</v>
      </c>
    </row>
    <row r="32" spans="1:13">
      <c r="A32" s="16">
        <v>44104</v>
      </c>
      <c r="B32" s="7" t="s">
        <v>221</v>
      </c>
      <c r="C32" s="17" t="s">
        <v>19</v>
      </c>
      <c r="D32" s="17">
        <v>1500</v>
      </c>
      <c r="E32" s="18">
        <v>1400</v>
      </c>
      <c r="F32" s="7" t="s">
        <v>13</v>
      </c>
      <c r="G32" s="19">
        <v>19</v>
      </c>
      <c r="H32" s="19">
        <v>22</v>
      </c>
      <c r="I32" s="19">
        <v>26</v>
      </c>
      <c r="J32" s="9">
        <f t="shared" ref="J32" si="54">(IF(F32="SELL",G32-H32,IF(F32="BUY",H32-G32)))*E32</f>
        <v>4200</v>
      </c>
      <c r="K32" s="19">
        <f>E32*4</f>
        <v>5600</v>
      </c>
      <c r="L32" s="10">
        <f t="shared" ref="L32" si="55">(K32+J32)/E32</f>
        <v>7</v>
      </c>
      <c r="M32" s="10">
        <f t="shared" ref="M32" si="56">L32*E32</f>
        <v>9800</v>
      </c>
    </row>
    <row r="33" spans="1:13">
      <c r="A33" s="16">
        <v>44104</v>
      </c>
      <c r="B33" s="7" t="s">
        <v>210</v>
      </c>
      <c r="C33" s="17" t="s">
        <v>19</v>
      </c>
      <c r="D33" s="17">
        <v>1400</v>
      </c>
      <c r="E33" s="18">
        <v>1100</v>
      </c>
      <c r="F33" s="7" t="s">
        <v>13</v>
      </c>
      <c r="G33" s="19">
        <v>39</v>
      </c>
      <c r="H33" s="19">
        <v>33</v>
      </c>
      <c r="I33" s="19">
        <v>0</v>
      </c>
      <c r="J33" s="9">
        <f t="shared" ref="J33" si="57">(IF(F33="SELL",G33-H33,IF(F33="BUY",H33-G33)))*E33</f>
        <v>-6600</v>
      </c>
      <c r="K33" s="19">
        <v>0</v>
      </c>
      <c r="L33" s="10">
        <f t="shared" ref="L33" si="58">(K33+J33)/E33</f>
        <v>-6</v>
      </c>
      <c r="M33" s="10">
        <f t="shared" ref="M33" si="59">L33*E33</f>
        <v>-6600</v>
      </c>
    </row>
    <row r="34" spans="1:13">
      <c r="A34" s="16">
        <v>44103</v>
      </c>
      <c r="B34" s="7" t="s">
        <v>153</v>
      </c>
      <c r="C34" s="17" t="s">
        <v>18</v>
      </c>
      <c r="D34" s="17">
        <v>185</v>
      </c>
      <c r="E34" s="18">
        <v>3000</v>
      </c>
      <c r="F34" s="7" t="s">
        <v>13</v>
      </c>
      <c r="G34" s="19">
        <v>8.25</v>
      </c>
      <c r="H34" s="19">
        <v>7.3</v>
      </c>
      <c r="I34" s="19">
        <v>0</v>
      </c>
      <c r="J34" s="9">
        <f t="shared" ref="J34" si="60">(IF(F34="SELL",G34-H34,IF(F34="BUY",H34-G34)))*E34</f>
        <v>-2850.0000000000005</v>
      </c>
      <c r="K34" s="19">
        <v>0</v>
      </c>
      <c r="L34" s="10">
        <f t="shared" ref="L34" si="61">(K34+J34)/E34</f>
        <v>-0.95000000000000018</v>
      </c>
      <c r="M34" s="10">
        <f t="shared" ref="M34" si="62">L34*E34</f>
        <v>-2850.0000000000005</v>
      </c>
    </row>
    <row r="35" spans="1:13">
      <c r="A35" s="16">
        <v>44102</v>
      </c>
      <c r="B35" s="7" t="s">
        <v>122</v>
      </c>
      <c r="C35" s="17" t="s">
        <v>19</v>
      </c>
      <c r="D35" s="17">
        <v>400</v>
      </c>
      <c r="E35" s="18">
        <v>1800</v>
      </c>
      <c r="F35" s="7" t="s">
        <v>13</v>
      </c>
      <c r="G35" s="19">
        <v>16.5</v>
      </c>
      <c r="H35" s="19">
        <v>13</v>
      </c>
      <c r="I35" s="19">
        <v>0</v>
      </c>
      <c r="J35" s="9">
        <f t="shared" ref="J35" si="63">(IF(F35="SELL",G35-H35,IF(F35="BUY",H35-G35)))*E35</f>
        <v>-6300</v>
      </c>
      <c r="K35" s="19">
        <v>0</v>
      </c>
      <c r="L35" s="10">
        <f t="shared" ref="L35" si="64">(K35+J35)/E35</f>
        <v>-3.5</v>
      </c>
      <c r="M35" s="10">
        <f t="shared" ref="M35" si="65">L35*E35</f>
        <v>-6300</v>
      </c>
    </row>
    <row r="36" spans="1:13">
      <c r="A36" s="16">
        <v>44102</v>
      </c>
      <c r="B36" s="7" t="s">
        <v>143</v>
      </c>
      <c r="C36" s="17" t="s">
        <v>19</v>
      </c>
      <c r="D36" s="17">
        <v>130</v>
      </c>
      <c r="E36" s="18">
        <v>5700</v>
      </c>
      <c r="F36" s="7" t="s">
        <v>13</v>
      </c>
      <c r="G36" s="19">
        <v>9</v>
      </c>
      <c r="H36" s="19">
        <v>10.25</v>
      </c>
      <c r="I36" s="19">
        <v>11.35</v>
      </c>
      <c r="J36" s="9">
        <f t="shared" ref="J36" si="66">(IF(F36="SELL",G36-H36,IF(F36="BUY",H36-G36)))*E36</f>
        <v>7125</v>
      </c>
      <c r="K36" s="19">
        <f>E36*1.1</f>
        <v>6270.0000000000009</v>
      </c>
      <c r="L36" s="10">
        <f t="shared" ref="L36" si="67">(K36+J36)/E36</f>
        <v>2.35</v>
      </c>
      <c r="M36" s="10">
        <f t="shared" ref="M36" si="68">L36*E36</f>
        <v>13395</v>
      </c>
    </row>
    <row r="37" spans="1:13">
      <c r="A37" s="16">
        <v>44099</v>
      </c>
      <c r="B37" s="7" t="s">
        <v>179</v>
      </c>
      <c r="C37" s="17" t="s">
        <v>19</v>
      </c>
      <c r="D37" s="17">
        <v>150</v>
      </c>
      <c r="E37" s="18">
        <v>3300</v>
      </c>
      <c r="F37" s="7" t="s">
        <v>13</v>
      </c>
      <c r="G37" s="19">
        <v>10.5</v>
      </c>
      <c r="H37" s="19">
        <v>10.5</v>
      </c>
      <c r="I37" s="19">
        <v>0</v>
      </c>
      <c r="J37" s="9">
        <f t="shared" ref="J37" si="69">(IF(F37="SELL",G37-H37,IF(F37="BUY",H37-G37)))*E37</f>
        <v>0</v>
      </c>
      <c r="K37" s="19">
        <v>0</v>
      </c>
      <c r="L37" s="10">
        <f t="shared" ref="L37" si="70">(K37+J37)/E37</f>
        <v>0</v>
      </c>
      <c r="M37" s="10">
        <f t="shared" ref="M37" si="71">L37*E37</f>
        <v>0</v>
      </c>
    </row>
    <row r="38" spans="1:13">
      <c r="A38" s="16">
        <v>44099</v>
      </c>
      <c r="B38" s="7" t="s">
        <v>210</v>
      </c>
      <c r="C38" s="17" t="s">
        <v>19</v>
      </c>
      <c r="D38" s="17">
        <v>1200</v>
      </c>
      <c r="E38" s="18">
        <v>1100</v>
      </c>
      <c r="F38" s="7" t="s">
        <v>13</v>
      </c>
      <c r="G38" s="19">
        <v>65</v>
      </c>
      <c r="H38" s="19">
        <v>58.75</v>
      </c>
      <c r="I38" s="19">
        <v>0</v>
      </c>
      <c r="J38" s="9">
        <f t="shared" ref="J38" si="72">(IF(F38="SELL",G38-H38,IF(F38="BUY",H38-G38)))*E38</f>
        <v>-6875</v>
      </c>
      <c r="K38" s="19">
        <v>0</v>
      </c>
      <c r="L38" s="10">
        <f t="shared" ref="L38" si="73">(K38+J38)/E38</f>
        <v>-6.25</v>
      </c>
      <c r="M38" s="10">
        <f t="shared" ref="M38" si="74">L38*E38</f>
        <v>-6875</v>
      </c>
    </row>
    <row r="39" spans="1:13">
      <c r="A39" s="16">
        <v>44098</v>
      </c>
      <c r="B39" s="7" t="s">
        <v>143</v>
      </c>
      <c r="C39" s="17" t="s">
        <v>18</v>
      </c>
      <c r="D39" s="17">
        <v>120</v>
      </c>
      <c r="E39" s="18">
        <v>5700</v>
      </c>
      <c r="F39" s="7" t="s">
        <v>13</v>
      </c>
      <c r="G39" s="19">
        <v>7</v>
      </c>
      <c r="H39" s="19">
        <v>7.75</v>
      </c>
      <c r="I39" s="19">
        <v>0</v>
      </c>
      <c r="J39" s="9">
        <f t="shared" ref="J39" si="75">(IF(F39="SELL",G39-H39,IF(F39="BUY",H39-G39)))*E39</f>
        <v>4275</v>
      </c>
      <c r="K39" s="19">
        <v>0</v>
      </c>
      <c r="L39" s="10">
        <f t="shared" ref="L39" si="76">(K39+J39)/E39</f>
        <v>0.75</v>
      </c>
      <c r="M39" s="10">
        <f t="shared" ref="M39" si="77">L39*E39</f>
        <v>4275</v>
      </c>
    </row>
    <row r="40" spans="1:13">
      <c r="A40" s="16">
        <v>44098</v>
      </c>
      <c r="B40" s="7" t="s">
        <v>124</v>
      </c>
      <c r="C40" s="17" t="s">
        <v>19</v>
      </c>
      <c r="D40" s="17">
        <v>5500</v>
      </c>
      <c r="E40" s="18">
        <v>250</v>
      </c>
      <c r="F40" s="7" t="s">
        <v>13</v>
      </c>
      <c r="G40" s="19">
        <v>129.5</v>
      </c>
      <c r="H40" s="19">
        <v>150</v>
      </c>
      <c r="I40" s="19">
        <v>183</v>
      </c>
      <c r="J40" s="9">
        <f t="shared" ref="J40" si="78">(IF(F40="SELL",G40-H40,IF(F40="BUY",H40-G40)))*E40</f>
        <v>5125</v>
      </c>
      <c r="K40" s="19">
        <f>E40*33</f>
        <v>8250</v>
      </c>
      <c r="L40" s="10">
        <f t="shared" ref="L40" si="79">(K40+J40)/E40</f>
        <v>53.5</v>
      </c>
      <c r="M40" s="10">
        <f t="shared" ref="M40" si="80">L40*E40</f>
        <v>13375</v>
      </c>
    </row>
    <row r="41" spans="1:13">
      <c r="A41" s="16">
        <v>44097</v>
      </c>
      <c r="B41" s="7" t="s">
        <v>222</v>
      </c>
      <c r="C41" s="17" t="s">
        <v>18</v>
      </c>
      <c r="D41" s="17">
        <v>170</v>
      </c>
      <c r="E41" s="18">
        <v>2800</v>
      </c>
      <c r="F41" s="7" t="s">
        <v>13</v>
      </c>
      <c r="G41" s="19">
        <v>5</v>
      </c>
      <c r="H41" s="19">
        <v>6</v>
      </c>
      <c r="I41" s="19">
        <v>0</v>
      </c>
      <c r="J41" s="9">
        <f t="shared" ref="J41:J42" si="81">(IF(F41="SELL",G41-H41,IF(F41="BUY",H41-G41)))*E41</f>
        <v>2800</v>
      </c>
      <c r="K41" s="19">
        <v>0</v>
      </c>
      <c r="L41" s="10">
        <f t="shared" ref="L41:L42" si="82">(K41+J41)/E41</f>
        <v>1</v>
      </c>
      <c r="M41" s="10">
        <f t="shared" ref="M41:M42" si="83">L41*E41</f>
        <v>2800</v>
      </c>
    </row>
    <row r="42" spans="1:13">
      <c r="A42" s="16">
        <v>44097</v>
      </c>
      <c r="B42" s="7" t="s">
        <v>170</v>
      </c>
      <c r="C42" s="17" t="s">
        <v>19</v>
      </c>
      <c r="D42" s="17">
        <v>320</v>
      </c>
      <c r="E42" s="18">
        <v>3200</v>
      </c>
      <c r="F42" s="7" t="s">
        <v>13</v>
      </c>
      <c r="G42" s="19">
        <v>3</v>
      </c>
      <c r="H42" s="19">
        <v>1.25</v>
      </c>
      <c r="I42" s="19">
        <v>0</v>
      </c>
      <c r="J42" s="9">
        <f t="shared" si="81"/>
        <v>-5600</v>
      </c>
      <c r="K42" s="19">
        <v>0</v>
      </c>
      <c r="L42" s="10">
        <f t="shared" si="82"/>
        <v>-1.75</v>
      </c>
      <c r="M42" s="10">
        <f t="shared" si="83"/>
        <v>-5600</v>
      </c>
    </row>
    <row r="43" spans="1:13">
      <c r="A43" s="16">
        <v>44096</v>
      </c>
      <c r="B43" s="7" t="s">
        <v>56</v>
      </c>
      <c r="C43" s="17" t="s">
        <v>19</v>
      </c>
      <c r="D43" s="17">
        <v>480</v>
      </c>
      <c r="E43" s="18">
        <v>1851</v>
      </c>
      <c r="F43" s="7" t="s">
        <v>13</v>
      </c>
      <c r="G43" s="19">
        <v>4</v>
      </c>
      <c r="H43" s="19">
        <v>6.4</v>
      </c>
      <c r="I43" s="19">
        <v>0</v>
      </c>
      <c r="J43" s="9">
        <f t="shared" ref="J43" si="84">(IF(F43="SELL",G43-H43,IF(F43="BUY",H43-G43)))*E43</f>
        <v>4442.4000000000005</v>
      </c>
      <c r="K43" s="19">
        <v>0</v>
      </c>
      <c r="L43" s="10">
        <f t="shared" ref="L43" si="85">(K43+J43)/E43</f>
        <v>2.4000000000000004</v>
      </c>
      <c r="M43" s="10">
        <f t="shared" ref="M43" si="86">L43*E43</f>
        <v>4442.4000000000005</v>
      </c>
    </row>
    <row r="44" spans="1:13">
      <c r="A44" s="16">
        <v>44096</v>
      </c>
      <c r="B44" s="7" t="s">
        <v>167</v>
      </c>
      <c r="C44" s="17" t="s">
        <v>18</v>
      </c>
      <c r="D44" s="17">
        <v>72.5</v>
      </c>
      <c r="E44" s="18">
        <v>7700</v>
      </c>
      <c r="F44" s="7" t="s">
        <v>13</v>
      </c>
      <c r="G44" s="19">
        <v>3</v>
      </c>
      <c r="H44" s="19">
        <v>3.8</v>
      </c>
      <c r="I44" s="19">
        <v>0</v>
      </c>
      <c r="J44" s="9">
        <f t="shared" ref="J44" si="87">(IF(F44="SELL",G44-H44,IF(F44="BUY",H44-G44)))*E44</f>
        <v>6159.9999999999982</v>
      </c>
      <c r="K44" s="19">
        <v>0</v>
      </c>
      <c r="L44" s="10">
        <f t="shared" ref="L44" si="88">(K44+J44)/E44</f>
        <v>0.79999999999999971</v>
      </c>
      <c r="M44" s="10">
        <f t="shared" ref="M44" si="89">L44*E44</f>
        <v>6159.9999999999982</v>
      </c>
    </row>
    <row r="45" spans="1:13" ht="15.75">
      <c r="A45" s="16">
        <v>44095</v>
      </c>
      <c r="B45" s="7" t="s">
        <v>203</v>
      </c>
      <c r="C45" s="17" t="s">
        <v>19</v>
      </c>
      <c r="D45" s="17">
        <v>165</v>
      </c>
      <c r="E45" s="18">
        <v>6000</v>
      </c>
      <c r="F45" s="7" t="s">
        <v>13</v>
      </c>
      <c r="G45" s="19">
        <v>4</v>
      </c>
      <c r="H45" s="22">
        <v>2.75</v>
      </c>
      <c r="I45" s="19">
        <v>0</v>
      </c>
      <c r="J45" s="9">
        <f t="shared" ref="J45" si="90">(IF(F45="SELL",G45-H45,IF(F45="BUY",H45-G45)))*E45</f>
        <v>-7500</v>
      </c>
      <c r="K45" s="19">
        <v>0</v>
      </c>
      <c r="L45" s="10">
        <f t="shared" ref="L45" si="91">(K45+J45)/E45</f>
        <v>-1.25</v>
      </c>
      <c r="M45" s="10">
        <f t="shared" ref="M45" si="92">L45*E45</f>
        <v>-7500</v>
      </c>
    </row>
    <row r="46" spans="1:13" ht="15.75">
      <c r="A46" s="16">
        <v>44092</v>
      </c>
      <c r="B46" s="7" t="s">
        <v>143</v>
      </c>
      <c r="C46" s="17" t="s">
        <v>19</v>
      </c>
      <c r="D46" s="17">
        <v>150</v>
      </c>
      <c r="E46" s="18">
        <v>5700</v>
      </c>
      <c r="F46" s="7" t="s">
        <v>13</v>
      </c>
      <c r="G46" s="19">
        <v>4.5</v>
      </c>
      <c r="H46" s="22">
        <v>3.5</v>
      </c>
      <c r="I46" s="19">
        <v>0</v>
      </c>
      <c r="J46" s="9">
        <f t="shared" ref="J46" si="93">(IF(F46="SELL",G46-H46,IF(F46="BUY",H46-G46)))*E46</f>
        <v>-5700</v>
      </c>
      <c r="K46" s="19">
        <v>0</v>
      </c>
      <c r="L46" s="10">
        <f t="shared" ref="L46" si="94">(K46+J46)/E46</f>
        <v>-1</v>
      </c>
      <c r="M46" s="10">
        <f t="shared" ref="M46" si="95">L46*E46</f>
        <v>-5700</v>
      </c>
    </row>
    <row r="47" spans="1:13">
      <c r="A47" s="16">
        <v>44091</v>
      </c>
      <c r="B47" s="7" t="s">
        <v>39</v>
      </c>
      <c r="C47" s="17" t="s">
        <v>19</v>
      </c>
      <c r="D47" s="17">
        <v>80</v>
      </c>
      <c r="E47" s="18">
        <v>9000</v>
      </c>
      <c r="F47" s="7" t="s">
        <v>13</v>
      </c>
      <c r="G47" s="19">
        <v>1.8</v>
      </c>
      <c r="H47" s="19">
        <v>2.1</v>
      </c>
      <c r="I47" s="19">
        <v>0</v>
      </c>
      <c r="J47" s="9">
        <f t="shared" ref="J47:J48" si="96">(IF(F47="SELL",G47-H47,IF(F47="BUY",H47-G47)))*E47</f>
        <v>2700.0000000000005</v>
      </c>
      <c r="K47" s="19">
        <v>0</v>
      </c>
      <c r="L47" s="10">
        <f t="shared" ref="L47:L48" si="97">(K47+J47)/E47</f>
        <v>0.30000000000000004</v>
      </c>
      <c r="M47" s="10">
        <f t="shared" ref="M47:M48" si="98">L47*E47</f>
        <v>2700.0000000000005</v>
      </c>
    </row>
    <row r="48" spans="1:13">
      <c r="A48" s="16">
        <v>44091</v>
      </c>
      <c r="B48" s="7" t="s">
        <v>170</v>
      </c>
      <c r="C48" s="17" t="s">
        <v>19</v>
      </c>
      <c r="D48" s="17">
        <v>320</v>
      </c>
      <c r="E48" s="18">
        <v>3200</v>
      </c>
      <c r="F48" s="7" t="s">
        <v>13</v>
      </c>
      <c r="G48" s="19">
        <v>5</v>
      </c>
      <c r="H48" s="19">
        <v>5.15</v>
      </c>
      <c r="I48" s="19">
        <v>0</v>
      </c>
      <c r="J48" s="9">
        <f t="shared" si="96"/>
        <v>480.00000000000114</v>
      </c>
      <c r="K48" s="19">
        <v>0</v>
      </c>
      <c r="L48" s="10">
        <f t="shared" si="97"/>
        <v>0.15000000000000036</v>
      </c>
      <c r="M48" s="10">
        <f t="shared" si="98"/>
        <v>480.00000000000114</v>
      </c>
    </row>
    <row r="49" spans="1:13">
      <c r="A49" s="16">
        <v>44090</v>
      </c>
      <c r="B49" s="7" t="s">
        <v>143</v>
      </c>
      <c r="C49" s="17" t="s">
        <v>19</v>
      </c>
      <c r="D49" s="17">
        <v>155</v>
      </c>
      <c r="E49" s="18">
        <v>5700</v>
      </c>
      <c r="F49" s="7" t="s">
        <v>13</v>
      </c>
      <c r="G49" s="19">
        <v>5</v>
      </c>
      <c r="H49" s="19">
        <v>6.1</v>
      </c>
      <c r="I49" s="19">
        <v>0</v>
      </c>
      <c r="J49" s="9">
        <f t="shared" ref="J49" si="99">(IF(F49="SELL",G49-H49,IF(F49="BUY",H49-G49)))*E49</f>
        <v>6269.9999999999982</v>
      </c>
      <c r="K49" s="19">
        <v>0</v>
      </c>
      <c r="L49" s="10">
        <f t="shared" ref="L49" si="100">(K49+J49)/E49</f>
        <v>1.0999999999999996</v>
      </c>
      <c r="M49" s="10">
        <f t="shared" ref="M49" si="101">L49*E49</f>
        <v>6269.9999999999982</v>
      </c>
    </row>
    <row r="50" spans="1:13">
      <c r="A50" s="16">
        <v>44089</v>
      </c>
      <c r="B50" s="7" t="s">
        <v>186</v>
      </c>
      <c r="C50" s="17" t="s">
        <v>19</v>
      </c>
      <c r="D50" s="17">
        <v>2320</v>
      </c>
      <c r="E50" s="18">
        <v>505</v>
      </c>
      <c r="F50" s="7" t="s">
        <v>13</v>
      </c>
      <c r="G50" s="19">
        <v>51</v>
      </c>
      <c r="H50" s="19">
        <v>62</v>
      </c>
      <c r="I50" s="19">
        <v>0</v>
      </c>
      <c r="J50" s="9">
        <f t="shared" ref="J50" si="102">(IF(F50="SELL",G50-H50,IF(F50="BUY",H50-G50)))*E50</f>
        <v>5555</v>
      </c>
      <c r="K50" s="19">
        <v>0</v>
      </c>
      <c r="L50" s="10">
        <f t="shared" ref="L50" si="103">(K50+J50)/E50</f>
        <v>11</v>
      </c>
      <c r="M50" s="10">
        <f t="shared" ref="M50" si="104">L50*E50</f>
        <v>5555</v>
      </c>
    </row>
    <row r="51" spans="1:13">
      <c r="A51" s="16">
        <v>44089</v>
      </c>
      <c r="B51" s="7" t="s">
        <v>159</v>
      </c>
      <c r="C51" s="17" t="s">
        <v>19</v>
      </c>
      <c r="D51" s="17">
        <v>120</v>
      </c>
      <c r="E51" s="18">
        <v>7000</v>
      </c>
      <c r="F51" s="7" t="s">
        <v>13</v>
      </c>
      <c r="G51" s="19">
        <v>4.5</v>
      </c>
      <c r="H51" s="19">
        <v>5.25</v>
      </c>
      <c r="I51" s="19">
        <v>6.25</v>
      </c>
      <c r="J51" s="9">
        <f t="shared" ref="J51" si="105">(IF(F51="SELL",G51-H51,IF(F51="BUY",H51-G51)))*E51</f>
        <v>5250</v>
      </c>
      <c r="K51" s="19">
        <f>E51*1</f>
        <v>7000</v>
      </c>
      <c r="L51" s="10">
        <f t="shared" ref="L51" si="106">(K51+J51)/E51</f>
        <v>1.75</v>
      </c>
      <c r="M51" s="10">
        <f t="shared" ref="M51" si="107">L51*E51</f>
        <v>12250</v>
      </c>
    </row>
    <row r="52" spans="1:13">
      <c r="A52" s="16">
        <v>44088</v>
      </c>
      <c r="B52" s="7" t="s">
        <v>143</v>
      </c>
      <c r="C52" s="17" t="s">
        <v>19</v>
      </c>
      <c r="D52" s="17">
        <v>150</v>
      </c>
      <c r="E52" s="18">
        <v>5700</v>
      </c>
      <c r="F52" s="7" t="s">
        <v>13</v>
      </c>
      <c r="G52" s="19">
        <v>5.5</v>
      </c>
      <c r="H52" s="19">
        <v>6.75</v>
      </c>
      <c r="I52" s="19">
        <v>0</v>
      </c>
      <c r="J52" s="9">
        <f t="shared" ref="J52" si="108">(IF(F52="SELL",G52-H52,IF(F52="BUY",H52-G52)))*E52</f>
        <v>7125</v>
      </c>
      <c r="K52" s="19">
        <v>0</v>
      </c>
      <c r="L52" s="10">
        <f t="shared" ref="L52" si="109">(K52+J52)/E52</f>
        <v>1.25</v>
      </c>
      <c r="M52" s="10">
        <f t="shared" ref="M52" si="110">L52*E52</f>
        <v>7125</v>
      </c>
    </row>
    <row r="53" spans="1:13" ht="15.75">
      <c r="A53" s="16">
        <v>44085</v>
      </c>
      <c r="B53" s="7" t="s">
        <v>225</v>
      </c>
      <c r="C53" s="17" t="s">
        <v>19</v>
      </c>
      <c r="D53" s="17">
        <v>440</v>
      </c>
      <c r="E53" s="18">
        <v>2300</v>
      </c>
      <c r="F53" s="7" t="s">
        <v>13</v>
      </c>
      <c r="G53" s="19">
        <v>14</v>
      </c>
      <c r="H53" s="22">
        <v>12</v>
      </c>
      <c r="I53" s="19">
        <v>0</v>
      </c>
      <c r="J53" s="9">
        <f t="shared" ref="J53" si="111">(IF(F53="SELL",G53-H53,IF(F53="BUY",H53-G53)))*E53</f>
        <v>-4600</v>
      </c>
      <c r="K53" s="19">
        <v>0</v>
      </c>
      <c r="L53" s="10">
        <f t="shared" ref="L53" si="112">(K53+J53)/E53</f>
        <v>-2</v>
      </c>
      <c r="M53" s="10">
        <f t="shared" ref="M53" si="113">L53*E53</f>
        <v>-4600</v>
      </c>
    </row>
    <row r="54" spans="1:13">
      <c r="A54" s="16">
        <v>44085</v>
      </c>
      <c r="B54" s="7" t="s">
        <v>179</v>
      </c>
      <c r="C54" s="17" t="s">
        <v>19</v>
      </c>
      <c r="D54" s="17">
        <v>150</v>
      </c>
      <c r="E54" s="18">
        <v>3300</v>
      </c>
      <c r="F54" s="7" t="s">
        <v>13</v>
      </c>
      <c r="G54" s="19">
        <v>7.25</v>
      </c>
      <c r="H54" s="19">
        <v>8.5</v>
      </c>
      <c r="I54" s="19">
        <v>10.5</v>
      </c>
      <c r="J54" s="9">
        <f t="shared" ref="J54" si="114">(IF(F54="SELL",G54-H54,IF(F54="BUY",H54-G54)))*E54</f>
        <v>4125</v>
      </c>
      <c r="K54" s="19">
        <f>E54*2</f>
        <v>6600</v>
      </c>
      <c r="L54" s="10">
        <f t="shared" ref="L54" si="115">(K54+J54)/E54</f>
        <v>3.25</v>
      </c>
      <c r="M54" s="10">
        <f t="shared" ref="M54" si="116">L54*E54</f>
        <v>10725</v>
      </c>
    </row>
    <row r="55" spans="1:13" ht="15.75">
      <c r="A55" s="16">
        <v>44084</v>
      </c>
      <c r="B55" s="7" t="s">
        <v>119</v>
      </c>
      <c r="C55" s="17" t="s">
        <v>19</v>
      </c>
      <c r="D55" s="17">
        <v>280</v>
      </c>
      <c r="E55" s="18">
        <v>2700</v>
      </c>
      <c r="F55" s="7" t="s">
        <v>13</v>
      </c>
      <c r="G55" s="19">
        <v>12</v>
      </c>
      <c r="H55" s="22">
        <v>11.25</v>
      </c>
      <c r="I55" s="19">
        <v>0</v>
      </c>
      <c r="J55" s="9">
        <f t="shared" ref="J55" si="117">(IF(F55="SELL",G55-H55,IF(F55="BUY",H55-G55)))*E55</f>
        <v>-2025</v>
      </c>
      <c r="K55" s="19">
        <v>0</v>
      </c>
      <c r="L55" s="10">
        <f t="shared" ref="L55" si="118">(K55+J55)/E55</f>
        <v>-0.75</v>
      </c>
      <c r="M55" s="10">
        <f t="shared" ref="M55" si="119">L55*E55</f>
        <v>-2025</v>
      </c>
    </row>
    <row r="56" spans="1:13">
      <c r="A56" s="16">
        <v>44084</v>
      </c>
      <c r="B56" s="7" t="s">
        <v>138</v>
      </c>
      <c r="C56" s="17" t="s">
        <v>19</v>
      </c>
      <c r="D56" s="17">
        <v>225</v>
      </c>
      <c r="E56" s="18">
        <v>3000</v>
      </c>
      <c r="F56" s="7" t="s">
        <v>13</v>
      </c>
      <c r="G56" s="19">
        <v>11.75</v>
      </c>
      <c r="H56" s="19">
        <v>13.25</v>
      </c>
      <c r="I56" s="19">
        <v>14.75</v>
      </c>
      <c r="J56" s="9">
        <f t="shared" ref="J56" si="120">(IF(F56="SELL",G56-H56,IF(F56="BUY",H56-G56)))*E56</f>
        <v>4500</v>
      </c>
      <c r="K56" s="19">
        <f>E56*1.5</f>
        <v>4500</v>
      </c>
      <c r="L56" s="10">
        <f t="shared" ref="L56" si="121">(K56+J56)/E56</f>
        <v>3</v>
      </c>
      <c r="M56" s="10">
        <f t="shared" ref="M56" si="122">L56*E56</f>
        <v>9000</v>
      </c>
    </row>
    <row r="57" spans="1:13" ht="15.75">
      <c r="A57" s="16">
        <v>44083</v>
      </c>
      <c r="B57" s="7" t="s">
        <v>214</v>
      </c>
      <c r="C57" s="17" t="s">
        <v>19</v>
      </c>
      <c r="D57" s="17">
        <v>2360</v>
      </c>
      <c r="E57" s="18">
        <v>300</v>
      </c>
      <c r="F57" s="7" t="s">
        <v>13</v>
      </c>
      <c r="G57" s="19">
        <v>54</v>
      </c>
      <c r="H57" s="22">
        <v>40</v>
      </c>
      <c r="I57" s="19">
        <v>0</v>
      </c>
      <c r="J57" s="9">
        <f t="shared" ref="J57" si="123">(IF(F57="SELL",G57-H57,IF(F57="BUY",H57-G57)))*E57</f>
        <v>-4200</v>
      </c>
      <c r="K57" s="19">
        <v>0</v>
      </c>
      <c r="L57" s="10">
        <f t="shared" ref="L57" si="124">(K57+J57)/E57</f>
        <v>-14</v>
      </c>
      <c r="M57" s="10">
        <f t="shared" ref="M57" si="125">L57*E57</f>
        <v>-4200</v>
      </c>
    </row>
    <row r="58" spans="1:13">
      <c r="A58" s="16">
        <v>44082</v>
      </c>
      <c r="B58" s="7" t="s">
        <v>203</v>
      </c>
      <c r="C58" s="17" t="s">
        <v>19</v>
      </c>
      <c r="D58" s="17">
        <v>150</v>
      </c>
      <c r="E58" s="18">
        <v>6000</v>
      </c>
      <c r="F58" s="7" t="s">
        <v>13</v>
      </c>
      <c r="G58" s="19">
        <v>5.5</v>
      </c>
      <c r="H58" s="19">
        <v>4.75</v>
      </c>
      <c r="I58" s="19">
        <v>0</v>
      </c>
      <c r="J58" s="9">
        <f t="shared" ref="J58" si="126">(IF(F58="SELL",G58-H58,IF(F58="BUY",H58-G58)))*E58</f>
        <v>-4500</v>
      </c>
      <c r="K58" s="19">
        <v>0</v>
      </c>
      <c r="L58" s="10">
        <f t="shared" ref="L58" si="127">(K58+J58)/E58</f>
        <v>-0.75</v>
      </c>
      <c r="M58" s="10">
        <f t="shared" ref="M58" si="128">L58*E58</f>
        <v>-4500</v>
      </c>
    </row>
    <row r="59" spans="1:13">
      <c r="A59" s="16">
        <v>44081</v>
      </c>
      <c r="B59" s="7" t="s">
        <v>157</v>
      </c>
      <c r="C59" s="17" t="s">
        <v>18</v>
      </c>
      <c r="D59" s="17">
        <v>190</v>
      </c>
      <c r="E59" s="18">
        <v>4300</v>
      </c>
      <c r="F59" s="7" t="s">
        <v>13</v>
      </c>
      <c r="G59" s="19">
        <v>9</v>
      </c>
      <c r="H59" s="19">
        <v>9.5</v>
      </c>
      <c r="I59" s="19">
        <v>0</v>
      </c>
      <c r="J59" s="9">
        <f t="shared" ref="J59:J60" si="129">(IF(F59="SELL",G59-H59,IF(F59="BUY",H59-G59)))*E59</f>
        <v>2150</v>
      </c>
      <c r="K59" s="19">
        <v>0</v>
      </c>
      <c r="L59" s="10">
        <f t="shared" ref="L59:L60" si="130">(K59+J59)/E59</f>
        <v>0.5</v>
      </c>
      <c r="M59" s="10">
        <f t="shared" ref="M59:M60" si="131">L59*E59</f>
        <v>2150</v>
      </c>
    </row>
    <row r="60" spans="1:13">
      <c r="A60" s="16">
        <v>44081</v>
      </c>
      <c r="B60" s="7" t="s">
        <v>56</v>
      </c>
      <c r="C60" s="17" t="s">
        <v>18</v>
      </c>
      <c r="D60" s="17">
        <v>520</v>
      </c>
      <c r="E60" s="18">
        <v>1851</v>
      </c>
      <c r="F60" s="7" t="s">
        <v>13</v>
      </c>
      <c r="G60" s="19">
        <v>18</v>
      </c>
      <c r="H60" s="19">
        <v>20.5</v>
      </c>
      <c r="I60" s="19">
        <v>23</v>
      </c>
      <c r="J60" s="9">
        <f t="shared" si="129"/>
        <v>4627.5</v>
      </c>
      <c r="K60" s="19">
        <f>E60*3.7</f>
        <v>6848.7000000000007</v>
      </c>
      <c r="L60" s="10">
        <f t="shared" si="130"/>
        <v>6.2</v>
      </c>
      <c r="M60" s="10">
        <f t="shared" si="131"/>
        <v>11476.2</v>
      </c>
    </row>
    <row r="61" spans="1:13">
      <c r="A61" s="16">
        <v>44078</v>
      </c>
      <c r="B61" s="7" t="s">
        <v>137</v>
      </c>
      <c r="C61" s="17" t="s">
        <v>19</v>
      </c>
      <c r="D61" s="17">
        <v>540</v>
      </c>
      <c r="E61" s="18">
        <v>1400</v>
      </c>
      <c r="F61" s="7" t="s">
        <v>13</v>
      </c>
      <c r="G61" s="19">
        <v>17</v>
      </c>
      <c r="H61" s="19">
        <v>20</v>
      </c>
      <c r="I61" s="19">
        <v>0</v>
      </c>
      <c r="J61" s="9">
        <f t="shared" ref="J61" si="132">(IF(F61="SELL",G61-H61,IF(F61="BUY",H61-G61)))*E61</f>
        <v>4200</v>
      </c>
      <c r="K61" s="19">
        <v>0</v>
      </c>
      <c r="L61" s="10">
        <f t="shared" ref="L61" si="133">(K61+J61)/E61</f>
        <v>3</v>
      </c>
      <c r="M61" s="10">
        <f t="shared" ref="M61" si="134">L61*E61</f>
        <v>4200</v>
      </c>
    </row>
    <row r="62" spans="1:13">
      <c r="A62" s="16">
        <v>44077</v>
      </c>
      <c r="B62" s="7" t="s">
        <v>179</v>
      </c>
      <c r="C62" s="17" t="s">
        <v>18</v>
      </c>
      <c r="D62" s="17">
        <v>160</v>
      </c>
      <c r="E62" s="18">
        <v>3300</v>
      </c>
      <c r="F62" s="7" t="s">
        <v>13</v>
      </c>
      <c r="G62" s="19">
        <v>9.5</v>
      </c>
      <c r="H62" s="19">
        <v>10.5</v>
      </c>
      <c r="I62" s="19">
        <v>0</v>
      </c>
      <c r="J62" s="9">
        <f t="shared" ref="J62" si="135">(IF(F62="SELL",G62-H62,IF(F62="BUY",H62-G62)))*E62</f>
        <v>3300</v>
      </c>
      <c r="K62" s="19">
        <v>0</v>
      </c>
      <c r="L62" s="10">
        <f t="shared" ref="L62" si="136">(K62+J62)/E62</f>
        <v>1</v>
      </c>
      <c r="M62" s="10">
        <f t="shared" ref="M62" si="137">L62*E62</f>
        <v>3300</v>
      </c>
    </row>
    <row r="63" spans="1:13">
      <c r="A63" s="16">
        <v>44075</v>
      </c>
      <c r="B63" s="7" t="s">
        <v>119</v>
      </c>
      <c r="C63" s="17" t="s">
        <v>19</v>
      </c>
      <c r="D63" s="17">
        <v>310</v>
      </c>
      <c r="E63" s="18">
        <f>2700*2</f>
        <v>5400</v>
      </c>
      <c r="F63" s="7" t="s">
        <v>13</v>
      </c>
      <c r="G63" s="19">
        <v>4.5999999999999996</v>
      </c>
      <c r="H63" s="19">
        <v>5.6</v>
      </c>
      <c r="I63" s="19">
        <v>6.4</v>
      </c>
      <c r="J63" s="9">
        <f t="shared" ref="J63" si="138">(IF(F63="SELL",G63-H63,IF(F63="BUY",H63-G63)))*E63</f>
        <v>5400</v>
      </c>
      <c r="K63" s="19">
        <f>E63*0.8</f>
        <v>4320</v>
      </c>
      <c r="L63" s="10">
        <f t="shared" ref="L63" si="139">(K63+J63)/E63</f>
        <v>1.8</v>
      </c>
      <c r="M63" s="10">
        <f t="shared" ref="M63" si="140">L63*E63</f>
        <v>9720</v>
      </c>
    </row>
    <row r="64" spans="1:13">
      <c r="A64" s="16">
        <v>44075</v>
      </c>
      <c r="B64" s="7" t="s">
        <v>73</v>
      </c>
      <c r="C64" s="17" t="s">
        <v>18</v>
      </c>
      <c r="D64" s="17">
        <v>120</v>
      </c>
      <c r="E64" s="18">
        <v>3444</v>
      </c>
      <c r="F64" s="7" t="s">
        <v>13</v>
      </c>
      <c r="G64" s="19">
        <v>3.1</v>
      </c>
      <c r="H64" s="19">
        <v>2.8</v>
      </c>
      <c r="I64" s="19">
        <v>0</v>
      </c>
      <c r="J64" s="9">
        <f t="shared" ref="J64" si="141">(IF(F64="SELL",G64-H64,IF(F64="BUY",H64-G64)))*E64</f>
        <v>-1033.200000000001</v>
      </c>
      <c r="K64" s="19">
        <v>0</v>
      </c>
      <c r="L64" s="10">
        <f t="shared" ref="L64" si="142">(K64+J64)/E64</f>
        <v>-0.30000000000000027</v>
      </c>
      <c r="M64" s="10">
        <f t="shared" ref="M64" si="143">L64*E64</f>
        <v>-1033.200000000001</v>
      </c>
    </row>
    <row r="65" spans="1:13">
      <c r="A65" s="16">
        <v>44074</v>
      </c>
      <c r="B65" s="7" t="s">
        <v>129</v>
      </c>
      <c r="C65" s="17" t="s">
        <v>19</v>
      </c>
      <c r="D65" s="17">
        <v>1200</v>
      </c>
      <c r="E65" s="18">
        <v>800</v>
      </c>
      <c r="F65" s="7" t="s">
        <v>13</v>
      </c>
      <c r="G65" s="19">
        <v>50</v>
      </c>
      <c r="H65" s="19">
        <v>58.95</v>
      </c>
      <c r="I65" s="19">
        <v>0</v>
      </c>
      <c r="J65" s="9">
        <f t="shared" ref="J65" si="144">(IF(F65="SELL",G65-H65,IF(F65="BUY",H65-G65)))*E65</f>
        <v>7160.0000000000018</v>
      </c>
      <c r="K65" s="19">
        <v>0</v>
      </c>
      <c r="L65" s="10">
        <f t="shared" ref="L65" si="145">(K65+J65)/E65</f>
        <v>8.9500000000000028</v>
      </c>
      <c r="M65" s="10">
        <f t="shared" ref="M65" si="146">L65*E65</f>
        <v>7160.0000000000018</v>
      </c>
    </row>
    <row r="66" spans="1:13">
      <c r="A66" s="16">
        <v>44071</v>
      </c>
      <c r="B66" s="7" t="s">
        <v>129</v>
      </c>
      <c r="C66" s="17" t="s">
        <v>19</v>
      </c>
      <c r="D66" s="17">
        <v>1200</v>
      </c>
      <c r="E66" s="18">
        <v>800</v>
      </c>
      <c r="F66" s="7" t="s">
        <v>13</v>
      </c>
      <c r="G66" s="19">
        <v>47</v>
      </c>
      <c r="H66" s="19">
        <v>47</v>
      </c>
      <c r="I66" s="19">
        <v>0</v>
      </c>
      <c r="J66" s="9">
        <f t="shared" ref="J66" si="147">(IF(F66="SELL",G66-H66,IF(F66="BUY",H66-G66)))*E66</f>
        <v>0</v>
      </c>
      <c r="K66" s="19">
        <v>0</v>
      </c>
      <c r="L66" s="10">
        <f t="shared" ref="L66" si="148">(K66+J66)/E66</f>
        <v>0</v>
      </c>
      <c r="M66" s="10">
        <f t="shared" ref="M66" si="149">L66*E66</f>
        <v>0</v>
      </c>
    </row>
    <row r="67" spans="1:13">
      <c r="A67" s="16">
        <v>44070</v>
      </c>
      <c r="B67" s="7" t="s">
        <v>216</v>
      </c>
      <c r="C67" s="17" t="s">
        <v>19</v>
      </c>
      <c r="D67" s="17">
        <v>1300</v>
      </c>
      <c r="E67" s="18">
        <v>750</v>
      </c>
      <c r="F67" s="7" t="s">
        <v>13</v>
      </c>
      <c r="G67" s="19">
        <v>38</v>
      </c>
      <c r="H67" s="19">
        <v>32</v>
      </c>
      <c r="I67" s="19">
        <v>0</v>
      </c>
      <c r="J67" s="9">
        <f t="shared" ref="J67" si="150">(IF(F67="SELL",G67-H67,IF(F67="BUY",H67-G67)))*E67</f>
        <v>-4500</v>
      </c>
      <c r="K67" s="19">
        <v>0</v>
      </c>
      <c r="L67" s="10">
        <f t="shared" ref="L67" si="151">(K67+J67)/E67</f>
        <v>-6</v>
      </c>
      <c r="M67" s="10">
        <f t="shared" ref="M67" si="152">L67*E67</f>
        <v>-4500</v>
      </c>
    </row>
    <row r="68" spans="1:13">
      <c r="A68" s="16">
        <v>44069</v>
      </c>
      <c r="B68" s="7" t="s">
        <v>141</v>
      </c>
      <c r="C68" s="17" t="s">
        <v>19</v>
      </c>
      <c r="D68" s="17">
        <v>380</v>
      </c>
      <c r="E68" s="18">
        <v>1375</v>
      </c>
      <c r="F68" s="7" t="s">
        <v>13</v>
      </c>
      <c r="G68" s="19">
        <v>9.8000000000000007</v>
      </c>
      <c r="H68" s="19">
        <v>11</v>
      </c>
      <c r="I68" s="19">
        <v>0</v>
      </c>
      <c r="J68" s="9">
        <f t="shared" ref="J68" si="153">(IF(F68="SELL",G68-H68,IF(F68="BUY",H68-G68)))*E68</f>
        <v>1649.9999999999991</v>
      </c>
      <c r="K68" s="19">
        <v>0</v>
      </c>
      <c r="L68" s="10">
        <f t="shared" ref="L68" si="154">(K68+J68)/E68</f>
        <v>1.1999999999999993</v>
      </c>
      <c r="M68" s="10">
        <f t="shared" ref="M68" si="155">L68*E68</f>
        <v>1649.9999999999991</v>
      </c>
    </row>
    <row r="69" spans="1:13">
      <c r="A69" s="16">
        <v>44069</v>
      </c>
      <c r="B69" s="7" t="s">
        <v>163</v>
      </c>
      <c r="C69" s="17" t="s">
        <v>19</v>
      </c>
      <c r="D69" s="17">
        <v>1440</v>
      </c>
      <c r="E69" s="18">
        <v>800</v>
      </c>
      <c r="F69" s="7" t="s">
        <v>13</v>
      </c>
      <c r="G69" s="19">
        <v>2.8</v>
      </c>
      <c r="H69" s="19">
        <v>2.5499999999999998</v>
      </c>
      <c r="I69" s="19">
        <v>0</v>
      </c>
      <c r="J69" s="9">
        <f t="shared" ref="J69" si="156">(IF(F69="SELL",G69-H69,IF(F69="BUY",H69-G69)))*E69</f>
        <v>-200</v>
      </c>
      <c r="K69" s="19">
        <v>0</v>
      </c>
      <c r="L69" s="10">
        <f t="shared" ref="L69" si="157">(K69+J69)/E69</f>
        <v>-0.25</v>
      </c>
      <c r="M69" s="10">
        <f t="shared" ref="M69" si="158">L69*E69</f>
        <v>-200</v>
      </c>
    </row>
    <row r="70" spans="1:13">
      <c r="A70" s="16">
        <v>44068</v>
      </c>
      <c r="B70" s="7" t="s">
        <v>234</v>
      </c>
      <c r="C70" s="17" t="s">
        <v>19</v>
      </c>
      <c r="D70" s="17">
        <v>520</v>
      </c>
      <c r="E70" s="18">
        <v>1500</v>
      </c>
      <c r="F70" s="7" t="s">
        <v>13</v>
      </c>
      <c r="G70" s="19">
        <v>5.2</v>
      </c>
      <c r="H70" s="19">
        <v>2.2000000000000002</v>
      </c>
      <c r="I70" s="19">
        <v>0</v>
      </c>
      <c r="J70" s="9">
        <f t="shared" ref="J70" si="159">(IF(F70="SELL",G70-H70,IF(F70="BUY",H70-G70)))*E70</f>
        <v>-4500</v>
      </c>
      <c r="K70" s="19">
        <v>0</v>
      </c>
      <c r="L70" s="10">
        <f t="shared" ref="L70" si="160">(K70+J70)/E70</f>
        <v>-3</v>
      </c>
      <c r="M70" s="10">
        <f t="shared" ref="M70" si="161">L70*E70</f>
        <v>-4500</v>
      </c>
    </row>
    <row r="71" spans="1:13">
      <c r="A71" s="16">
        <v>44067</v>
      </c>
      <c r="B71" s="7" t="s">
        <v>211</v>
      </c>
      <c r="C71" s="17" t="s">
        <v>19</v>
      </c>
      <c r="D71" s="17">
        <v>220</v>
      </c>
      <c r="E71" s="18">
        <v>2500</v>
      </c>
      <c r="F71" s="7" t="s">
        <v>13</v>
      </c>
      <c r="G71" s="19">
        <v>13.5</v>
      </c>
      <c r="H71" s="19">
        <v>15.5</v>
      </c>
      <c r="I71" s="19">
        <v>19.2</v>
      </c>
      <c r="J71" s="9">
        <f t="shared" ref="J71" si="162">(IF(F71="SELL",G71-H71,IF(F71="BUY",H71-G71)))*E71</f>
        <v>5000</v>
      </c>
      <c r="K71" s="19">
        <f>E71*3.7</f>
        <v>9250</v>
      </c>
      <c r="L71" s="10">
        <f t="shared" ref="L71" si="163">(K71+J71)/E71</f>
        <v>5.7</v>
      </c>
      <c r="M71" s="10">
        <f t="shared" ref="M71" si="164">L71*E71</f>
        <v>14250</v>
      </c>
    </row>
    <row r="72" spans="1:13">
      <c r="A72" s="16">
        <v>44067</v>
      </c>
      <c r="B72" s="7" t="s">
        <v>73</v>
      </c>
      <c r="C72" s="17" t="s">
        <v>18</v>
      </c>
      <c r="D72" s="17">
        <v>135</v>
      </c>
      <c r="E72" s="18">
        <v>3444</v>
      </c>
      <c r="F72" s="7" t="s">
        <v>13</v>
      </c>
      <c r="G72" s="19">
        <v>3.9</v>
      </c>
      <c r="H72" s="19">
        <v>3.4</v>
      </c>
      <c r="I72" s="19">
        <v>0</v>
      </c>
      <c r="J72" s="9">
        <f t="shared" ref="J72" si="165">(IF(F72="SELL",G72-H72,IF(F72="BUY",H72-G72)))*E72</f>
        <v>-1722</v>
      </c>
      <c r="K72" s="19">
        <v>0</v>
      </c>
      <c r="L72" s="10">
        <f t="shared" ref="L72" si="166">(K72+J72)/E72</f>
        <v>-0.5</v>
      </c>
      <c r="M72" s="10">
        <f t="shared" ref="M72" si="167">L72*E72</f>
        <v>-1722</v>
      </c>
    </row>
    <row r="73" spans="1:13">
      <c r="A73" s="16">
        <v>44064</v>
      </c>
      <c r="B73" s="7" t="s">
        <v>73</v>
      </c>
      <c r="C73" s="17" t="s">
        <v>18</v>
      </c>
      <c r="D73" s="17">
        <v>135</v>
      </c>
      <c r="E73" s="18">
        <v>3444</v>
      </c>
      <c r="F73" s="7" t="s">
        <v>13</v>
      </c>
      <c r="G73" s="19">
        <v>3.8</v>
      </c>
      <c r="H73" s="19">
        <v>4.1500000000000004</v>
      </c>
      <c r="I73" s="19">
        <v>0</v>
      </c>
      <c r="J73" s="9">
        <f t="shared" ref="J73" si="168">(IF(F73="SELL",G73-H73,IF(F73="BUY",H73-G73)))*E73</f>
        <v>1205.4000000000019</v>
      </c>
      <c r="K73" s="19">
        <v>0</v>
      </c>
      <c r="L73" s="10">
        <f t="shared" ref="L73" si="169">(K73+J73)/E73</f>
        <v>0.35000000000000053</v>
      </c>
      <c r="M73" s="10">
        <f t="shared" ref="M73" si="170">L73*E73</f>
        <v>1205.4000000000019</v>
      </c>
    </row>
    <row r="74" spans="1:13">
      <c r="A74" s="16">
        <v>44064</v>
      </c>
      <c r="B74" s="7" t="s">
        <v>135</v>
      </c>
      <c r="C74" s="17" t="s">
        <v>19</v>
      </c>
      <c r="D74" s="17">
        <v>440</v>
      </c>
      <c r="E74" s="18">
        <v>1200</v>
      </c>
      <c r="F74" s="7" t="s">
        <v>13</v>
      </c>
      <c r="G74" s="19">
        <v>10.199999999999999</v>
      </c>
      <c r="H74" s="19">
        <v>11</v>
      </c>
      <c r="I74" s="19">
        <v>0</v>
      </c>
      <c r="J74" s="9">
        <f t="shared" ref="J74" si="171">(IF(F74="SELL",G74-H74,IF(F74="BUY",H74-G74)))*E74</f>
        <v>960.00000000000091</v>
      </c>
      <c r="K74" s="19">
        <v>0</v>
      </c>
      <c r="L74" s="10">
        <f t="shared" ref="L74" si="172">(K74+J74)/E74</f>
        <v>0.80000000000000071</v>
      </c>
      <c r="M74" s="10">
        <f t="shared" ref="M74" si="173">L74*E74</f>
        <v>960.00000000000091</v>
      </c>
    </row>
    <row r="75" spans="1:13">
      <c r="A75" s="16">
        <v>44063</v>
      </c>
      <c r="B75" s="7" t="s">
        <v>121</v>
      </c>
      <c r="C75" s="17" t="s">
        <v>19</v>
      </c>
      <c r="D75" s="17">
        <v>2000</v>
      </c>
      <c r="E75" s="18">
        <v>500</v>
      </c>
      <c r="F75" s="7" t="s">
        <v>13</v>
      </c>
      <c r="G75" s="19">
        <v>26</v>
      </c>
      <c r="H75" s="19">
        <v>32.549999999999997</v>
      </c>
      <c r="I75" s="19">
        <v>0</v>
      </c>
      <c r="J75" s="9">
        <f t="shared" ref="J75" si="174">(IF(F75="SELL",G75-H75,IF(F75="BUY",H75-G75)))*E75</f>
        <v>3274.9999999999986</v>
      </c>
      <c r="K75" s="19">
        <v>0</v>
      </c>
      <c r="L75" s="10">
        <f t="shared" ref="L75" si="175">(K75+J75)/E75</f>
        <v>6.5499999999999972</v>
      </c>
      <c r="M75" s="10">
        <f t="shared" ref="M75" si="176">L75*E75</f>
        <v>3274.9999999999986</v>
      </c>
    </row>
    <row r="76" spans="1:13">
      <c r="A76" s="16">
        <v>44061</v>
      </c>
      <c r="B76" s="7" t="s">
        <v>168</v>
      </c>
      <c r="C76" s="17" t="s">
        <v>19</v>
      </c>
      <c r="D76" s="17">
        <v>1200</v>
      </c>
      <c r="E76" s="18">
        <v>500</v>
      </c>
      <c r="F76" s="7" t="s">
        <v>13</v>
      </c>
      <c r="G76" s="19">
        <v>40</v>
      </c>
      <c r="H76" s="19">
        <v>55</v>
      </c>
      <c r="I76" s="19">
        <v>65.5</v>
      </c>
      <c r="J76" s="9">
        <f t="shared" ref="J76" si="177">(IF(F76="SELL",G76-H76,IF(F76="BUY",H76-G76)))*E76</f>
        <v>7500</v>
      </c>
      <c r="K76" s="19">
        <f>E76*10.5</f>
        <v>5250</v>
      </c>
      <c r="L76" s="10">
        <f t="shared" ref="L76" si="178">(K76+J76)/E76</f>
        <v>25.5</v>
      </c>
      <c r="M76" s="10">
        <f t="shared" ref="M76" si="179">L76*E76</f>
        <v>12750</v>
      </c>
    </row>
    <row r="77" spans="1:13">
      <c r="A77" s="16">
        <v>44060</v>
      </c>
      <c r="B77" s="7" t="s">
        <v>219</v>
      </c>
      <c r="C77" s="17" t="s">
        <v>18</v>
      </c>
      <c r="D77" s="17">
        <v>1030</v>
      </c>
      <c r="E77" s="18">
        <v>550</v>
      </c>
      <c r="F77" s="7" t="s">
        <v>13</v>
      </c>
      <c r="G77" s="19">
        <v>27.5</v>
      </c>
      <c r="H77" s="19">
        <v>22.5</v>
      </c>
      <c r="I77" s="19">
        <v>0</v>
      </c>
      <c r="J77" s="9">
        <f t="shared" ref="J77" si="180">(IF(F77="SELL",G77-H77,IF(F77="BUY",H77-G77)))*E77</f>
        <v>-2750</v>
      </c>
      <c r="K77" s="19">
        <v>0</v>
      </c>
      <c r="L77" s="10">
        <f t="shared" ref="L77" si="181">(K77+J77)/E77</f>
        <v>-5</v>
      </c>
      <c r="M77" s="10">
        <f t="shared" ref="M77" si="182">L77*E77</f>
        <v>-2750</v>
      </c>
    </row>
    <row r="78" spans="1:13">
      <c r="A78" s="16">
        <v>44057</v>
      </c>
      <c r="B78" s="7" t="s">
        <v>203</v>
      </c>
      <c r="C78" s="17" t="s">
        <v>19</v>
      </c>
      <c r="D78" s="17">
        <v>165</v>
      </c>
      <c r="E78" s="18">
        <v>5000</v>
      </c>
      <c r="F78" s="7" t="s">
        <v>13</v>
      </c>
      <c r="G78" s="19">
        <v>5</v>
      </c>
      <c r="H78" s="19">
        <v>3.8</v>
      </c>
      <c r="I78" s="19">
        <v>0</v>
      </c>
      <c r="J78" s="9">
        <f t="shared" ref="J78" si="183">(IF(F78="SELL",G78-H78,IF(F78="BUY",H78-G78)))*E78</f>
        <v>-6000.0000000000009</v>
      </c>
      <c r="K78" s="19">
        <v>0</v>
      </c>
      <c r="L78" s="10">
        <f t="shared" ref="L78" si="184">(K78+J78)/E78</f>
        <v>-1.2000000000000002</v>
      </c>
      <c r="M78" s="10">
        <f t="shared" ref="M78" si="185">L78*E78</f>
        <v>-6000.0000000000009</v>
      </c>
    </row>
    <row r="79" spans="1:13">
      <c r="A79" s="16">
        <v>44056</v>
      </c>
      <c r="B79" s="7" t="s">
        <v>115</v>
      </c>
      <c r="C79" s="17" t="s">
        <v>19</v>
      </c>
      <c r="D79" s="17">
        <v>4500</v>
      </c>
      <c r="E79" s="18">
        <v>250</v>
      </c>
      <c r="F79" s="7" t="s">
        <v>13</v>
      </c>
      <c r="G79" s="19">
        <v>53</v>
      </c>
      <c r="H79" s="19">
        <v>39</v>
      </c>
      <c r="I79" s="19">
        <v>0</v>
      </c>
      <c r="J79" s="9">
        <f t="shared" ref="J79" si="186">(IF(F79="SELL",G79-H79,IF(F79="BUY",H79-G79)))*E79</f>
        <v>-3500</v>
      </c>
      <c r="K79" s="19">
        <v>0</v>
      </c>
      <c r="L79" s="10">
        <f t="shared" ref="L79" si="187">(K79+J79)/E79</f>
        <v>-14</v>
      </c>
      <c r="M79" s="10">
        <f t="shared" ref="M79" si="188">L79*E79</f>
        <v>-3500</v>
      </c>
    </row>
    <row r="80" spans="1:13">
      <c r="A80" s="16">
        <v>44056</v>
      </c>
      <c r="B80" s="7" t="s">
        <v>170</v>
      </c>
      <c r="C80" s="17" t="s">
        <v>19</v>
      </c>
      <c r="D80" s="17">
        <v>290</v>
      </c>
      <c r="E80" s="18">
        <v>3200</v>
      </c>
      <c r="F80" s="7" t="s">
        <v>13</v>
      </c>
      <c r="G80" s="19">
        <v>5</v>
      </c>
      <c r="H80" s="19">
        <v>3.7</v>
      </c>
      <c r="I80" s="19">
        <v>0</v>
      </c>
      <c r="J80" s="9">
        <f t="shared" ref="J80" si="189">(IF(F80="SELL",G80-H80,IF(F80="BUY",H80-G80)))*E80</f>
        <v>-4159.9999999999991</v>
      </c>
      <c r="K80" s="19">
        <v>0</v>
      </c>
      <c r="L80" s="10">
        <f t="shared" ref="L80" si="190">(K80+J80)/E80</f>
        <v>-1.2999999999999998</v>
      </c>
      <c r="M80" s="10">
        <f t="shared" ref="M80" si="191">L80*E80</f>
        <v>-4159.9999999999991</v>
      </c>
    </row>
    <row r="81" spans="1:13">
      <c r="A81" s="16">
        <v>44055</v>
      </c>
      <c r="B81" s="7" t="s">
        <v>231</v>
      </c>
      <c r="C81" s="17" t="s">
        <v>19</v>
      </c>
      <c r="D81" s="17">
        <v>610</v>
      </c>
      <c r="E81" s="18">
        <v>1100</v>
      </c>
      <c r="F81" s="7" t="s">
        <v>13</v>
      </c>
      <c r="G81" s="19">
        <v>21</v>
      </c>
      <c r="H81" s="19">
        <v>15</v>
      </c>
      <c r="I81" s="19">
        <v>0</v>
      </c>
      <c r="J81" s="9">
        <f t="shared" ref="J81" si="192">(IF(F81="SELL",G81-H81,IF(F81="BUY",H81-G81)))*E81</f>
        <v>-6600</v>
      </c>
      <c r="K81" s="19">
        <v>0</v>
      </c>
      <c r="L81" s="10">
        <f t="shared" ref="L81" si="193">(K81+J81)/E81</f>
        <v>-6</v>
      </c>
      <c r="M81" s="10">
        <f t="shared" ref="M81" si="194">L81*E81</f>
        <v>-6600</v>
      </c>
    </row>
    <row r="82" spans="1:13">
      <c r="A82" s="16">
        <v>44054</v>
      </c>
      <c r="B82" s="7" t="s">
        <v>120</v>
      </c>
      <c r="C82" s="17" t="s">
        <v>19</v>
      </c>
      <c r="D82" s="17">
        <v>2100</v>
      </c>
      <c r="E82" s="18">
        <v>375</v>
      </c>
      <c r="F82" s="7" t="s">
        <v>13</v>
      </c>
      <c r="G82" s="19">
        <v>85</v>
      </c>
      <c r="H82" s="19">
        <v>52</v>
      </c>
      <c r="I82" s="19">
        <v>0</v>
      </c>
      <c r="J82" s="9">
        <f t="shared" ref="J82" si="195">(IF(F82="SELL",G82-H82,IF(F82="BUY",H82-G82)))*E82</f>
        <v>-12375</v>
      </c>
      <c r="K82" s="19">
        <v>0</v>
      </c>
      <c r="L82" s="10">
        <f t="shared" ref="L82" si="196">(K82+J82)/E82</f>
        <v>-33</v>
      </c>
      <c r="M82" s="10">
        <f t="shared" ref="M82" si="197">L82*E82</f>
        <v>-12375</v>
      </c>
    </row>
    <row r="83" spans="1:13">
      <c r="A83" s="16">
        <v>44053</v>
      </c>
      <c r="B83" s="7" t="s">
        <v>105</v>
      </c>
      <c r="C83" s="17" t="s">
        <v>19</v>
      </c>
      <c r="D83" s="17">
        <v>620</v>
      </c>
      <c r="E83" s="18">
        <v>1400</v>
      </c>
      <c r="F83" s="7" t="s">
        <v>13</v>
      </c>
      <c r="G83" s="19">
        <v>25</v>
      </c>
      <c r="H83" s="19">
        <v>33</v>
      </c>
      <c r="I83" s="19">
        <v>0</v>
      </c>
      <c r="J83" s="9">
        <f t="shared" ref="J83" si="198">(IF(F83="SELL",G83-H83,IF(F83="BUY",H83-G83)))*E83</f>
        <v>11200</v>
      </c>
      <c r="K83" s="19">
        <v>0</v>
      </c>
      <c r="L83" s="10">
        <f t="shared" ref="L83" si="199">(K83+J83)/E83</f>
        <v>8</v>
      </c>
      <c r="M83" s="10">
        <f t="shared" ref="M83" si="200">L83*E83</f>
        <v>11200</v>
      </c>
    </row>
    <row r="84" spans="1:13">
      <c r="A84" s="16">
        <v>44050</v>
      </c>
      <c r="B84" s="7" t="s">
        <v>199</v>
      </c>
      <c r="C84" s="17" t="s">
        <v>19</v>
      </c>
      <c r="D84" s="17">
        <v>1760</v>
      </c>
      <c r="E84" s="18">
        <v>300</v>
      </c>
      <c r="F84" s="7" t="s">
        <v>13</v>
      </c>
      <c r="G84" s="19">
        <v>50</v>
      </c>
      <c r="H84" s="19">
        <v>75</v>
      </c>
      <c r="I84" s="19">
        <v>20.65</v>
      </c>
      <c r="J84" s="9">
        <f t="shared" ref="J84" si="201">(IF(F84="SELL",G84-H84,IF(F84="BUY",H84-G84)))*E84</f>
        <v>7500</v>
      </c>
      <c r="K84" s="19">
        <f>E84*25</f>
        <v>7500</v>
      </c>
      <c r="L84" s="10">
        <f t="shared" ref="L84" si="202">(K84+J84)/E84</f>
        <v>50</v>
      </c>
      <c r="M84" s="10">
        <f t="shared" ref="M84" si="203">L84*E84</f>
        <v>15000</v>
      </c>
    </row>
    <row r="85" spans="1:13">
      <c r="A85" s="16">
        <v>44049</v>
      </c>
      <c r="B85" s="7" t="s">
        <v>175</v>
      </c>
      <c r="C85" s="17" t="s">
        <v>19</v>
      </c>
      <c r="D85" s="17">
        <v>1000</v>
      </c>
      <c r="E85" s="18">
        <v>1300</v>
      </c>
      <c r="F85" s="7" t="s">
        <v>13</v>
      </c>
      <c r="G85" s="19">
        <v>11.5</v>
      </c>
      <c r="H85" s="19">
        <v>14.5</v>
      </c>
      <c r="I85" s="19">
        <v>20.65</v>
      </c>
      <c r="J85" s="9">
        <f t="shared" ref="J85" si="204">(IF(F85="SELL",G85-H85,IF(F85="BUY",H85-G85)))*E85</f>
        <v>3900</v>
      </c>
      <c r="K85" s="19">
        <f>E85*6.65</f>
        <v>8645</v>
      </c>
      <c r="L85" s="10">
        <f t="shared" ref="L85" si="205">(K85+J85)/E85</f>
        <v>9.65</v>
      </c>
      <c r="M85" s="10">
        <f t="shared" ref="M85" si="206">L85*E85</f>
        <v>12545</v>
      </c>
    </row>
    <row r="86" spans="1:13">
      <c r="A86" s="16">
        <v>44049</v>
      </c>
      <c r="B86" s="7" t="s">
        <v>178</v>
      </c>
      <c r="C86" s="17" t="s">
        <v>19</v>
      </c>
      <c r="D86" s="17">
        <v>740</v>
      </c>
      <c r="E86" s="18">
        <v>1300</v>
      </c>
      <c r="F86" s="7" t="s">
        <v>13</v>
      </c>
      <c r="G86" s="19">
        <v>30</v>
      </c>
      <c r="H86" s="19">
        <v>34</v>
      </c>
      <c r="I86" s="19">
        <v>0</v>
      </c>
      <c r="J86" s="9">
        <f t="shared" ref="J86" si="207">(IF(F86="SELL",G86-H86,IF(F86="BUY",H86-G86)))*E86</f>
        <v>5200</v>
      </c>
      <c r="K86" s="19">
        <v>0</v>
      </c>
      <c r="L86" s="10">
        <f t="shared" ref="L86" si="208">(K86+J86)/E86</f>
        <v>4</v>
      </c>
      <c r="M86" s="10">
        <f t="shared" ref="M86" si="209">L86*E86</f>
        <v>5200</v>
      </c>
    </row>
    <row r="87" spans="1:13">
      <c r="A87" s="16">
        <v>44048</v>
      </c>
      <c r="B87" s="7" t="s">
        <v>129</v>
      </c>
      <c r="C87" s="17" t="s">
        <v>19</v>
      </c>
      <c r="D87" s="17">
        <v>1280</v>
      </c>
      <c r="E87" s="18">
        <v>1600</v>
      </c>
      <c r="F87" s="7" t="s">
        <v>13</v>
      </c>
      <c r="G87" s="19">
        <v>9.5</v>
      </c>
      <c r="H87" s="19">
        <v>9.5</v>
      </c>
      <c r="I87" s="19">
        <v>0</v>
      </c>
      <c r="J87" s="9">
        <f t="shared" ref="J87" si="210">(IF(F87="SELL",G87-H87,IF(F87="BUY",H87-G87)))*E87</f>
        <v>0</v>
      </c>
      <c r="K87" s="19">
        <v>0</v>
      </c>
      <c r="L87" s="10">
        <f t="shared" ref="L87" si="211">(K87+J87)/E87</f>
        <v>0</v>
      </c>
      <c r="M87" s="10">
        <f t="shared" ref="M87" si="212">L87*E87</f>
        <v>0</v>
      </c>
    </row>
    <row r="88" spans="1:13">
      <c r="A88" s="16">
        <v>44047</v>
      </c>
      <c r="B88" s="7" t="s">
        <v>193</v>
      </c>
      <c r="C88" s="17" t="s">
        <v>19</v>
      </c>
      <c r="D88" s="17">
        <v>2200</v>
      </c>
      <c r="E88" s="18">
        <v>505</v>
      </c>
      <c r="F88" s="7" t="s">
        <v>13</v>
      </c>
      <c r="G88" s="19">
        <v>43</v>
      </c>
      <c r="H88" s="19">
        <v>55</v>
      </c>
      <c r="I88" s="19">
        <v>67.150000000000006</v>
      </c>
      <c r="J88" s="9">
        <f t="shared" ref="J88" si="213">(IF(F88="SELL",G88-H88,IF(F88="BUY",H88-G88)))*E88</f>
        <v>6060</v>
      </c>
      <c r="K88" s="19">
        <f>E88*12.15</f>
        <v>6135.75</v>
      </c>
      <c r="L88" s="10">
        <f t="shared" ref="L88" si="214">(K88+J88)/E88</f>
        <v>24.15</v>
      </c>
      <c r="M88" s="10">
        <f t="shared" ref="M88" si="215">L88*E88</f>
        <v>12195.75</v>
      </c>
    </row>
    <row r="89" spans="1:13">
      <c r="A89" s="16">
        <v>44046</v>
      </c>
      <c r="B89" s="7" t="s">
        <v>190</v>
      </c>
      <c r="C89" s="17" t="s">
        <v>19</v>
      </c>
      <c r="D89" s="17">
        <v>1000</v>
      </c>
      <c r="E89" s="18">
        <v>850</v>
      </c>
      <c r="F89" s="7" t="s">
        <v>13</v>
      </c>
      <c r="G89" s="19">
        <v>24</v>
      </c>
      <c r="H89" s="19">
        <v>29</v>
      </c>
      <c r="I89" s="19">
        <v>0</v>
      </c>
      <c r="J89" s="9">
        <f t="shared" ref="J89" si="216">(IF(F89="SELL",G89-H89,IF(F89="BUY",H89-G89)))*E89</f>
        <v>4250</v>
      </c>
      <c r="K89" s="19">
        <v>0</v>
      </c>
      <c r="L89" s="10">
        <f t="shared" ref="L89" si="217">(K89+J89)/E89</f>
        <v>5</v>
      </c>
      <c r="M89" s="10">
        <f t="shared" ref="M89" si="218">L89*E89</f>
        <v>4250</v>
      </c>
    </row>
    <row r="90" spans="1:13">
      <c r="A90" s="16">
        <v>44046</v>
      </c>
      <c r="B90" s="7" t="s">
        <v>208</v>
      </c>
      <c r="C90" s="17" t="s">
        <v>18</v>
      </c>
      <c r="D90" s="17">
        <v>85</v>
      </c>
      <c r="E90" s="18">
        <v>5700</v>
      </c>
      <c r="F90" s="7" t="s">
        <v>13</v>
      </c>
      <c r="G90" s="19">
        <v>3</v>
      </c>
      <c r="H90" s="19">
        <v>3.7</v>
      </c>
      <c r="I90" s="19">
        <v>0</v>
      </c>
      <c r="J90" s="9">
        <f t="shared" ref="J90" si="219">(IF(F90="SELL",G90-H90,IF(F90="BUY",H90-G90)))*E90</f>
        <v>3990.0000000000009</v>
      </c>
      <c r="K90" s="19">
        <v>0</v>
      </c>
      <c r="L90" s="10">
        <f t="shared" ref="L90" si="220">(K90+J90)/E90</f>
        <v>0.70000000000000018</v>
      </c>
      <c r="M90" s="10">
        <f t="shared" ref="M90" si="221">L90*E90</f>
        <v>3990.0000000000009</v>
      </c>
    </row>
    <row r="91" spans="1:13">
      <c r="A91" s="16">
        <v>44043</v>
      </c>
      <c r="B91" s="7" t="s">
        <v>175</v>
      </c>
      <c r="C91" s="17" t="s">
        <v>19</v>
      </c>
      <c r="D91" s="17">
        <v>1000</v>
      </c>
      <c r="E91" s="18">
        <v>1300</v>
      </c>
      <c r="F91" s="7" t="s">
        <v>13</v>
      </c>
      <c r="G91" s="19">
        <v>8</v>
      </c>
      <c r="H91" s="19">
        <v>12.3</v>
      </c>
      <c r="I91" s="19">
        <v>0</v>
      </c>
      <c r="J91" s="9">
        <f t="shared" ref="J91" si="222">(IF(F91="SELL",G91-H91,IF(F91="BUY",H91-G91)))*E91</f>
        <v>5590.0000000000009</v>
      </c>
      <c r="K91" s="19">
        <v>0</v>
      </c>
      <c r="L91" s="10">
        <f t="shared" ref="L91" si="223">(K91+J91)/E91</f>
        <v>4.3000000000000007</v>
      </c>
      <c r="M91" s="10">
        <f t="shared" ref="M91" si="224">L91*E91</f>
        <v>5590.0000000000009</v>
      </c>
    </row>
    <row r="92" spans="1:13">
      <c r="A92" s="16">
        <v>44042</v>
      </c>
      <c r="B92" s="7" t="s">
        <v>141</v>
      </c>
      <c r="C92" s="17" t="s">
        <v>18</v>
      </c>
      <c r="D92" s="17">
        <v>345</v>
      </c>
      <c r="E92" s="18">
        <v>1375</v>
      </c>
      <c r="F92" s="7" t="s">
        <v>13</v>
      </c>
      <c r="G92" s="19">
        <v>18.5</v>
      </c>
      <c r="H92" s="19">
        <v>21.5</v>
      </c>
      <c r="I92" s="19">
        <v>0</v>
      </c>
      <c r="J92" s="9">
        <f t="shared" ref="J92" si="225">(IF(F92="SELL",G92-H92,IF(F92="BUY",H92-G92)))*E92</f>
        <v>4125</v>
      </c>
      <c r="K92" s="19">
        <v>0</v>
      </c>
      <c r="L92" s="10">
        <f t="shared" ref="L92" si="226">(K92+J92)/E92</f>
        <v>3</v>
      </c>
      <c r="M92" s="10">
        <f t="shared" ref="M92" si="227">L92*E92</f>
        <v>4125</v>
      </c>
    </row>
    <row r="93" spans="1:13">
      <c r="A93" s="16">
        <v>44042</v>
      </c>
      <c r="B93" s="7" t="s">
        <v>233</v>
      </c>
      <c r="C93" s="17" t="s">
        <v>19</v>
      </c>
      <c r="D93" s="17">
        <v>2760</v>
      </c>
      <c r="E93" s="18">
        <v>400</v>
      </c>
      <c r="F93" s="7" t="s">
        <v>13</v>
      </c>
      <c r="G93" s="19">
        <v>53</v>
      </c>
      <c r="H93" s="19">
        <v>65</v>
      </c>
      <c r="I93" s="19">
        <v>0</v>
      </c>
      <c r="J93" s="9">
        <f t="shared" ref="J93" si="228">(IF(F93="SELL",G93-H93,IF(F93="BUY",H93-G93)))*E93</f>
        <v>4800</v>
      </c>
      <c r="K93" s="19">
        <v>0</v>
      </c>
      <c r="L93" s="10">
        <f t="shared" ref="L93" si="229">(K93+J93)/E93</f>
        <v>12</v>
      </c>
      <c r="M93" s="10">
        <f t="shared" ref="M93" si="230">L93*E93</f>
        <v>4800</v>
      </c>
    </row>
    <row r="94" spans="1:13">
      <c r="A94" s="16">
        <v>44042</v>
      </c>
      <c r="B94" s="7" t="s">
        <v>137</v>
      </c>
      <c r="C94" s="17" t="s">
        <v>19</v>
      </c>
      <c r="D94" s="17">
        <v>540</v>
      </c>
      <c r="E94" s="18">
        <v>1400</v>
      </c>
      <c r="F94" s="7" t="s">
        <v>13</v>
      </c>
      <c r="G94" s="19">
        <v>11.8</v>
      </c>
      <c r="H94" s="19">
        <v>14.8</v>
      </c>
      <c r="I94" s="19">
        <v>20</v>
      </c>
      <c r="J94" s="9">
        <f t="shared" ref="J94" si="231">(IF(F94="SELL",G94-H94,IF(F94="BUY",H94-G94)))*E94</f>
        <v>4200</v>
      </c>
      <c r="K94" s="19">
        <f>E94*5.2</f>
        <v>7280</v>
      </c>
      <c r="L94" s="10">
        <f t="shared" ref="L94" si="232">(K94+J94)/E94</f>
        <v>8.1999999999999993</v>
      </c>
      <c r="M94" s="10">
        <f t="shared" ref="M94" si="233">L94*E94</f>
        <v>11479.999999999998</v>
      </c>
    </row>
    <row r="95" spans="1:13">
      <c r="A95" s="16">
        <v>44041</v>
      </c>
      <c r="B95" s="7" t="s">
        <v>124</v>
      </c>
      <c r="C95" s="17" t="s">
        <v>19</v>
      </c>
      <c r="D95" s="17">
        <v>4300</v>
      </c>
      <c r="E95" s="18">
        <v>250</v>
      </c>
      <c r="F95" s="7" t="s">
        <v>13</v>
      </c>
      <c r="G95" s="19">
        <v>20</v>
      </c>
      <c r="H95" s="19">
        <v>42</v>
      </c>
      <c r="I95" s="19">
        <v>65</v>
      </c>
      <c r="J95" s="9">
        <f t="shared" ref="J95" si="234">(IF(F95="SELL",G95-H95,IF(F95="BUY",H95-G95)))*E95</f>
        <v>5500</v>
      </c>
      <c r="K95" s="19">
        <f>E95*23</f>
        <v>5750</v>
      </c>
      <c r="L95" s="10">
        <f t="shared" ref="L95" si="235">(K95+J95)/E95</f>
        <v>45</v>
      </c>
      <c r="M95" s="10">
        <f t="shared" ref="M95" si="236">L95*E95</f>
        <v>11250</v>
      </c>
    </row>
    <row r="96" spans="1:13">
      <c r="A96" s="16">
        <v>44041</v>
      </c>
      <c r="B96" s="7" t="s">
        <v>229</v>
      </c>
      <c r="C96" s="17" t="s">
        <v>19</v>
      </c>
      <c r="D96" s="17">
        <v>3800</v>
      </c>
      <c r="E96" s="18">
        <v>400</v>
      </c>
      <c r="F96" s="7" t="s">
        <v>13</v>
      </c>
      <c r="G96" s="19">
        <v>63</v>
      </c>
      <c r="H96" s="19">
        <v>44</v>
      </c>
      <c r="I96" s="19">
        <v>0</v>
      </c>
      <c r="J96" s="9">
        <f t="shared" ref="J96" si="237">(IF(F96="SELL",G96-H96,IF(F96="BUY",H96-G96)))*E96</f>
        <v>-7600</v>
      </c>
      <c r="K96" s="19">
        <v>0</v>
      </c>
      <c r="L96" s="10">
        <f t="shared" ref="L96" si="238">(K96+J96)/E96</f>
        <v>-19</v>
      </c>
      <c r="M96" s="10">
        <f t="shared" ref="M96" si="239">L96*E96</f>
        <v>-7600</v>
      </c>
    </row>
    <row r="97" spans="1:13">
      <c r="A97" s="16">
        <v>44040</v>
      </c>
      <c r="B97" s="7" t="s">
        <v>210</v>
      </c>
      <c r="C97" s="17" t="s">
        <v>19</v>
      </c>
      <c r="D97" s="17">
        <v>1160</v>
      </c>
      <c r="E97" s="18">
        <v>1100</v>
      </c>
      <c r="F97" s="7" t="s">
        <v>13</v>
      </c>
      <c r="G97" s="19">
        <v>17</v>
      </c>
      <c r="H97" s="19">
        <v>22</v>
      </c>
      <c r="I97" s="19">
        <v>0</v>
      </c>
      <c r="J97" s="9">
        <f t="shared" ref="J97" si="240">(IF(F97="SELL",G97-H97,IF(F97="BUY",H97-G97)))*E97</f>
        <v>5500</v>
      </c>
      <c r="K97" s="19">
        <v>0</v>
      </c>
      <c r="L97" s="10">
        <f t="shared" ref="L97" si="241">(K97+J97)/E97</f>
        <v>5</v>
      </c>
      <c r="M97" s="10">
        <f t="shared" ref="M97" si="242">L97*E97</f>
        <v>5500</v>
      </c>
    </row>
    <row r="98" spans="1:13">
      <c r="A98" s="16">
        <v>44040</v>
      </c>
      <c r="B98" s="7" t="s">
        <v>197</v>
      </c>
      <c r="C98" s="17" t="s">
        <v>18</v>
      </c>
      <c r="D98" s="17">
        <v>50</v>
      </c>
      <c r="E98" s="18">
        <v>8200</v>
      </c>
      <c r="F98" s="7" t="s">
        <v>13</v>
      </c>
      <c r="G98" s="19">
        <v>3.8</v>
      </c>
      <c r="H98" s="19">
        <v>4.3</v>
      </c>
      <c r="I98" s="19">
        <v>0</v>
      </c>
      <c r="J98" s="9">
        <f t="shared" ref="J98" si="243">(IF(F98="SELL",G98-H98,IF(F98="BUY",H98-G98)))*E98</f>
        <v>4100</v>
      </c>
      <c r="K98" s="19">
        <v>0</v>
      </c>
      <c r="L98" s="10">
        <f t="shared" ref="L98" si="244">(K98+J98)/E98</f>
        <v>0.5</v>
      </c>
      <c r="M98" s="10">
        <f t="shared" ref="M98" si="245">L98*E98</f>
        <v>4100</v>
      </c>
    </row>
    <row r="99" spans="1:13">
      <c r="A99" s="16">
        <v>44039</v>
      </c>
      <c r="B99" s="7" t="s">
        <v>203</v>
      </c>
      <c r="C99" s="17" t="s">
        <v>19</v>
      </c>
      <c r="D99" s="17">
        <v>185</v>
      </c>
      <c r="E99" s="18">
        <v>6000</v>
      </c>
      <c r="F99" s="7" t="s">
        <v>13</v>
      </c>
      <c r="G99" s="19">
        <v>4.2</v>
      </c>
      <c r="H99" s="19">
        <v>4.5</v>
      </c>
      <c r="I99" s="19">
        <v>0</v>
      </c>
      <c r="J99" s="9">
        <f t="shared" ref="J99" si="246">(IF(F99="SELL",G99-H99,IF(F99="BUY",H99-G99)))*E99</f>
        <v>1799.9999999999989</v>
      </c>
      <c r="K99" s="19">
        <v>0</v>
      </c>
      <c r="L99" s="10">
        <f t="shared" ref="L99" si="247">(K99+J99)/E99</f>
        <v>0.29999999999999982</v>
      </c>
      <c r="M99" s="10">
        <f t="shared" ref="M99" si="248">L99*E99</f>
        <v>1799.9999999999989</v>
      </c>
    </row>
    <row r="100" spans="1:13">
      <c r="A100" s="16">
        <v>44039</v>
      </c>
      <c r="B100" s="7" t="s">
        <v>122</v>
      </c>
      <c r="C100" s="17" t="s">
        <v>19</v>
      </c>
      <c r="D100" s="17">
        <v>470</v>
      </c>
      <c r="E100" s="18">
        <v>1800</v>
      </c>
      <c r="F100" s="7" t="s">
        <v>13</v>
      </c>
      <c r="G100" s="19">
        <v>15</v>
      </c>
      <c r="H100" s="19">
        <v>8.5</v>
      </c>
      <c r="I100" s="19">
        <v>0</v>
      </c>
      <c r="J100" s="9">
        <f t="shared" ref="J100" si="249">(IF(F100="SELL",G100-H100,IF(F100="BUY",H100-G100)))*E100</f>
        <v>-11700</v>
      </c>
      <c r="K100" s="19">
        <v>0</v>
      </c>
      <c r="L100" s="10">
        <f t="shared" ref="L100" si="250">(K100+J100)/E100</f>
        <v>-6.5</v>
      </c>
      <c r="M100" s="10">
        <f t="shared" ref="M100" si="251">L100*E100</f>
        <v>-11700</v>
      </c>
    </row>
    <row r="101" spans="1:13">
      <c r="A101" s="16">
        <v>44036</v>
      </c>
      <c r="B101" s="7" t="s">
        <v>195</v>
      </c>
      <c r="C101" s="17" t="s">
        <v>19</v>
      </c>
      <c r="D101" s="17">
        <v>660</v>
      </c>
      <c r="E101" s="18">
        <v>1400</v>
      </c>
      <c r="F101" s="7" t="s">
        <v>13</v>
      </c>
      <c r="G101" s="19">
        <v>10</v>
      </c>
      <c r="H101" s="19">
        <v>14</v>
      </c>
      <c r="I101" s="19">
        <v>17.350000000000001</v>
      </c>
      <c r="J101" s="9">
        <f t="shared" ref="J101" si="252">(IF(F101="SELL",G101-H101,IF(F101="BUY",H101-G101)))*E101</f>
        <v>5600</v>
      </c>
      <c r="K101" s="19">
        <f>E101*3.35</f>
        <v>4690</v>
      </c>
      <c r="L101" s="10">
        <f t="shared" ref="L101" si="253">(K101+J101)/E101</f>
        <v>7.35</v>
      </c>
      <c r="M101" s="10">
        <f t="shared" ref="M101" si="254">L101*E101</f>
        <v>10290</v>
      </c>
    </row>
    <row r="102" spans="1:13">
      <c r="A102" s="16">
        <v>44036</v>
      </c>
      <c r="B102" s="7" t="s">
        <v>189</v>
      </c>
      <c r="C102" s="17" t="s">
        <v>19</v>
      </c>
      <c r="D102" s="17">
        <v>640</v>
      </c>
      <c r="E102" s="18">
        <v>1200</v>
      </c>
      <c r="F102" s="7" t="s">
        <v>13</v>
      </c>
      <c r="G102" s="19">
        <v>24</v>
      </c>
      <c r="H102" s="19">
        <v>30</v>
      </c>
      <c r="I102" s="19">
        <v>0</v>
      </c>
      <c r="J102" s="9">
        <f t="shared" ref="J102" si="255">(IF(F102="SELL",G102-H102,IF(F102="BUY",H102-G102)))*E102</f>
        <v>7200</v>
      </c>
      <c r="K102" s="19">
        <v>0</v>
      </c>
      <c r="L102" s="10">
        <f t="shared" ref="L102" si="256">(K102+J102)/E102</f>
        <v>6</v>
      </c>
      <c r="M102" s="10">
        <f t="shared" ref="M102" si="257">L102*E102</f>
        <v>7200</v>
      </c>
    </row>
    <row r="103" spans="1:13">
      <c r="A103" s="16">
        <v>44035</v>
      </c>
      <c r="B103" s="7" t="s">
        <v>232</v>
      </c>
      <c r="C103" s="17" t="s">
        <v>19</v>
      </c>
      <c r="D103" s="17">
        <v>21000</v>
      </c>
      <c r="E103" s="18">
        <v>35</v>
      </c>
      <c r="F103" s="7" t="s">
        <v>13</v>
      </c>
      <c r="G103" s="19">
        <v>250</v>
      </c>
      <c r="H103" s="19">
        <v>350</v>
      </c>
      <c r="I103" s="19">
        <v>0</v>
      </c>
      <c r="J103" s="9">
        <f t="shared" ref="J103" si="258">(IF(F103="SELL",G103-H103,IF(F103="BUY",H103-G103)))*E103</f>
        <v>3500</v>
      </c>
      <c r="K103" s="19">
        <v>0</v>
      </c>
      <c r="L103" s="10">
        <f t="shared" ref="L103" si="259">(K103+J103)/E103</f>
        <v>100</v>
      </c>
      <c r="M103" s="10">
        <f t="shared" ref="M103" si="260">L103*E103</f>
        <v>3500</v>
      </c>
    </row>
    <row r="104" spans="1:13">
      <c r="A104" s="16">
        <v>44035</v>
      </c>
      <c r="B104" s="7" t="s">
        <v>56</v>
      </c>
      <c r="C104" s="17" t="s">
        <v>19</v>
      </c>
      <c r="D104" s="17">
        <v>590</v>
      </c>
      <c r="E104" s="18">
        <v>1851</v>
      </c>
      <c r="F104" s="7" t="s">
        <v>13</v>
      </c>
      <c r="G104" s="19">
        <v>10.3</v>
      </c>
      <c r="H104" s="19">
        <v>6</v>
      </c>
      <c r="I104" s="19">
        <v>0</v>
      </c>
      <c r="J104" s="9">
        <f t="shared" ref="J104" si="261">(IF(F104="SELL",G104-H104,IF(F104="BUY",H104-G104)))*E104</f>
        <v>-7959.3000000000011</v>
      </c>
      <c r="K104" s="19">
        <v>0</v>
      </c>
      <c r="L104" s="10">
        <f t="shared" ref="L104" si="262">(K104+J104)/E104</f>
        <v>-4.3000000000000007</v>
      </c>
      <c r="M104" s="10">
        <f t="shared" ref="M104" si="263">L104*E104</f>
        <v>-7959.3000000000011</v>
      </c>
    </row>
    <row r="105" spans="1:13">
      <c r="A105" s="16">
        <v>44034</v>
      </c>
      <c r="B105" s="7" t="s">
        <v>216</v>
      </c>
      <c r="C105" s="17" t="s">
        <v>19</v>
      </c>
      <c r="D105" s="17">
        <v>1300</v>
      </c>
      <c r="E105" s="18">
        <v>750</v>
      </c>
      <c r="F105" s="7" t="s">
        <v>13</v>
      </c>
      <c r="G105" s="19">
        <v>35</v>
      </c>
      <c r="H105" s="19">
        <v>45</v>
      </c>
      <c r="I105" s="19">
        <v>60</v>
      </c>
      <c r="J105" s="9">
        <f t="shared" ref="J105" si="264">(IF(F105="SELL",G105-H105,IF(F105="BUY",H105-G105)))*E105</f>
        <v>7500</v>
      </c>
      <c r="K105" s="19">
        <f>E105*15</f>
        <v>11250</v>
      </c>
      <c r="L105" s="10">
        <f t="shared" ref="L105" si="265">(K105+J105)/E105</f>
        <v>25</v>
      </c>
      <c r="M105" s="10">
        <f t="shared" ref="M105" si="266">L105*E105</f>
        <v>18750</v>
      </c>
    </row>
    <row r="106" spans="1:13">
      <c r="A106" s="16">
        <v>44033</v>
      </c>
      <c r="B106" s="7" t="s">
        <v>176</v>
      </c>
      <c r="C106" s="17" t="s">
        <v>19</v>
      </c>
      <c r="D106" s="17">
        <v>102.5</v>
      </c>
      <c r="E106" s="18">
        <v>6100</v>
      </c>
      <c r="F106" s="7" t="s">
        <v>13</v>
      </c>
      <c r="G106" s="19">
        <v>3.8</v>
      </c>
      <c r="H106" s="19">
        <v>4.5999999999999996</v>
      </c>
      <c r="I106" s="19">
        <v>5.6</v>
      </c>
      <c r="J106" s="9">
        <f t="shared" ref="J106" si="267">(IF(F106="SELL",G106-H106,IF(F106="BUY",H106-G106)))*E106</f>
        <v>4879.9999999999991</v>
      </c>
      <c r="K106" s="19">
        <f>E106*1</f>
        <v>6100</v>
      </c>
      <c r="L106" s="10">
        <f t="shared" ref="L106" si="268">(K106+J106)/E106</f>
        <v>1.8</v>
      </c>
      <c r="M106" s="10">
        <f t="shared" ref="M106" si="269">L106*E106</f>
        <v>10980</v>
      </c>
    </row>
    <row r="107" spans="1:13">
      <c r="A107" s="16">
        <v>44032</v>
      </c>
      <c r="B107" s="7" t="s">
        <v>203</v>
      </c>
      <c r="C107" s="17" t="s">
        <v>19</v>
      </c>
      <c r="D107" s="17">
        <v>180</v>
      </c>
      <c r="E107" s="18">
        <v>6000</v>
      </c>
      <c r="F107" s="7" t="s">
        <v>13</v>
      </c>
      <c r="G107" s="19">
        <v>2.2999999999999998</v>
      </c>
      <c r="H107" s="19">
        <v>2.75</v>
      </c>
      <c r="I107" s="19">
        <v>0</v>
      </c>
      <c r="J107" s="9">
        <f t="shared" ref="J107" si="270">(IF(F107="SELL",G107-H107,IF(F107="BUY",H107-G107)))*E107</f>
        <v>2700.0000000000009</v>
      </c>
      <c r="K107" s="19">
        <v>0</v>
      </c>
      <c r="L107" s="10">
        <f t="shared" ref="L107" si="271">(K107+J107)/E107</f>
        <v>0.45000000000000018</v>
      </c>
      <c r="M107" s="10">
        <f t="shared" ref="M107" si="272">L107*E107</f>
        <v>2700.0000000000009</v>
      </c>
    </row>
    <row r="108" spans="1:13">
      <c r="A108" s="16">
        <v>44032</v>
      </c>
      <c r="B108" s="7" t="s">
        <v>192</v>
      </c>
      <c r="C108" s="17" t="s">
        <v>19</v>
      </c>
      <c r="D108" s="17">
        <v>3600</v>
      </c>
      <c r="E108" s="18">
        <v>250</v>
      </c>
      <c r="F108" s="7" t="s">
        <v>13</v>
      </c>
      <c r="G108" s="19">
        <v>100</v>
      </c>
      <c r="H108" s="19">
        <v>125</v>
      </c>
      <c r="I108" s="19">
        <v>0</v>
      </c>
      <c r="J108" s="9">
        <f t="shared" ref="J108" si="273">(IF(F108="SELL",G108-H108,IF(F108="BUY",H108-G108)))*E108</f>
        <v>6250</v>
      </c>
      <c r="K108" s="19">
        <v>0</v>
      </c>
      <c r="L108" s="10">
        <f t="shared" ref="L108" si="274">(K108+J108)/E108</f>
        <v>25</v>
      </c>
      <c r="M108" s="10">
        <f t="shared" ref="M108" si="275">L108*E108</f>
        <v>6250</v>
      </c>
    </row>
    <row r="109" spans="1:13">
      <c r="A109" s="16">
        <v>44032</v>
      </c>
      <c r="B109" s="7" t="s">
        <v>229</v>
      </c>
      <c r="C109" s="17" t="s">
        <v>19</v>
      </c>
      <c r="D109" s="17">
        <v>3950</v>
      </c>
      <c r="E109" s="18">
        <v>200</v>
      </c>
      <c r="F109" s="7" t="s">
        <v>13</v>
      </c>
      <c r="G109" s="19">
        <v>123</v>
      </c>
      <c r="H109" s="19">
        <v>90</v>
      </c>
      <c r="I109" s="19">
        <v>0</v>
      </c>
      <c r="J109" s="9">
        <f t="shared" ref="J109" si="276">(IF(F109="SELL",G109-H109,IF(F109="BUY",H109-G109)))*E109</f>
        <v>-6600</v>
      </c>
      <c r="K109" s="19">
        <v>0</v>
      </c>
      <c r="L109" s="10">
        <f t="shared" ref="L109" si="277">(K109+J109)/E109</f>
        <v>-33</v>
      </c>
      <c r="M109" s="10">
        <f t="shared" ref="M109" si="278">L109*E109</f>
        <v>-6600</v>
      </c>
    </row>
    <row r="110" spans="1:13">
      <c r="A110" s="16">
        <v>44029</v>
      </c>
      <c r="B110" s="7" t="s">
        <v>231</v>
      </c>
      <c r="C110" s="17" t="s">
        <v>19</v>
      </c>
      <c r="D110" s="17">
        <v>600</v>
      </c>
      <c r="E110" s="18">
        <v>2200</v>
      </c>
      <c r="F110" s="7" t="s">
        <v>13</v>
      </c>
      <c r="G110" s="19">
        <v>20.5</v>
      </c>
      <c r="H110" s="19">
        <v>23.5</v>
      </c>
      <c r="I110" s="19">
        <v>0</v>
      </c>
      <c r="J110" s="9">
        <f t="shared" ref="J110" si="279">(IF(F110="SELL",G110-H110,IF(F110="BUY",H110-G110)))*E110</f>
        <v>6600</v>
      </c>
      <c r="K110" s="19">
        <v>0</v>
      </c>
      <c r="L110" s="10">
        <f t="shared" ref="L110" si="280">(K110+J110)/E110</f>
        <v>3</v>
      </c>
      <c r="M110" s="10">
        <f t="shared" ref="M110" si="281">L110*E110</f>
        <v>6600</v>
      </c>
    </row>
    <row r="111" spans="1:13">
      <c r="A111" s="16">
        <v>44029</v>
      </c>
      <c r="B111" s="7" t="s">
        <v>56</v>
      </c>
      <c r="C111" s="17" t="s">
        <v>19</v>
      </c>
      <c r="D111" s="17">
        <v>560</v>
      </c>
      <c r="E111" s="18">
        <v>1851</v>
      </c>
      <c r="F111" s="7" t="s">
        <v>13</v>
      </c>
      <c r="G111" s="19">
        <v>23.5</v>
      </c>
      <c r="H111" s="19">
        <v>25.4</v>
      </c>
      <c r="I111" s="19">
        <v>0</v>
      </c>
      <c r="J111" s="9">
        <f t="shared" ref="J111" si="282">(IF(F111="SELL",G111-H111,IF(F111="BUY",H111-G111)))*E111</f>
        <v>3516.8999999999974</v>
      </c>
      <c r="K111" s="19">
        <v>0</v>
      </c>
      <c r="L111" s="10">
        <f t="shared" ref="L111" si="283">(K111+J111)/E111</f>
        <v>1.8999999999999986</v>
      </c>
      <c r="M111" s="10">
        <f t="shared" ref="M111" si="284">L111*E111</f>
        <v>3516.8999999999974</v>
      </c>
    </row>
    <row r="112" spans="1:13">
      <c r="A112" s="16">
        <v>44028</v>
      </c>
      <c r="B112" s="7" t="s">
        <v>230</v>
      </c>
      <c r="C112" s="17" t="s">
        <v>19</v>
      </c>
      <c r="D112" s="17">
        <v>3200</v>
      </c>
      <c r="E112" s="18">
        <v>250</v>
      </c>
      <c r="F112" s="7" t="s">
        <v>13</v>
      </c>
      <c r="G112" s="19">
        <v>68</v>
      </c>
      <c r="H112" s="19">
        <v>86.8</v>
      </c>
      <c r="I112" s="19">
        <v>0</v>
      </c>
      <c r="J112" s="9">
        <f t="shared" ref="J112" si="285">(IF(F112="SELL",G112-H112,IF(F112="BUY",H112-G112)))*E112</f>
        <v>4699.9999999999991</v>
      </c>
      <c r="K112" s="19">
        <v>0</v>
      </c>
      <c r="L112" s="10">
        <f t="shared" ref="L112" si="286">(K112+J112)/E112</f>
        <v>18.799999999999997</v>
      </c>
      <c r="M112" s="10">
        <f t="shared" ref="M112" si="287">L112*E112</f>
        <v>4699.9999999999991</v>
      </c>
    </row>
    <row r="113" spans="1:13">
      <c r="A113" s="16">
        <v>44027</v>
      </c>
      <c r="B113" s="7" t="s">
        <v>195</v>
      </c>
      <c r="C113" s="17" t="s">
        <v>19</v>
      </c>
      <c r="D113" s="17">
        <v>650</v>
      </c>
      <c r="E113" s="18">
        <v>1400</v>
      </c>
      <c r="F113" s="7" t="s">
        <v>13</v>
      </c>
      <c r="G113" s="19">
        <v>10.199999999999999</v>
      </c>
      <c r="H113" s="19">
        <v>14</v>
      </c>
      <c r="I113" s="19">
        <v>0</v>
      </c>
      <c r="J113" s="9">
        <f t="shared" ref="J113" si="288">(IF(F113="SELL",G113-H113,IF(F113="BUY",H113-G113)))*E113</f>
        <v>5320.0000000000009</v>
      </c>
      <c r="K113" s="19">
        <v>0</v>
      </c>
      <c r="L113" s="10">
        <f t="shared" ref="L113" si="289">(K113+J113)/E113</f>
        <v>3.8000000000000007</v>
      </c>
      <c r="M113" s="10">
        <f t="shared" ref="M113" si="290">L113*E113</f>
        <v>5320.0000000000009</v>
      </c>
    </row>
    <row r="114" spans="1:13">
      <c r="A114" s="16">
        <v>44026</v>
      </c>
      <c r="B114" s="7" t="s">
        <v>56</v>
      </c>
      <c r="C114" s="17" t="s">
        <v>19</v>
      </c>
      <c r="D114" s="17">
        <v>620</v>
      </c>
      <c r="E114" s="18">
        <v>1851</v>
      </c>
      <c r="F114" s="7" t="s">
        <v>13</v>
      </c>
      <c r="G114" s="19">
        <v>14.5</v>
      </c>
      <c r="H114" s="19">
        <v>17.7</v>
      </c>
      <c r="I114" s="19">
        <v>0</v>
      </c>
      <c r="J114" s="9">
        <f t="shared" ref="J114" si="291">(IF(F114="SELL",G114-H114,IF(F114="BUY",H114-G114)))*E114</f>
        <v>5923.1999999999989</v>
      </c>
      <c r="K114" s="19">
        <v>0</v>
      </c>
      <c r="L114" s="10">
        <f t="shared" ref="L114" si="292">(K114+J114)/E114</f>
        <v>3.1999999999999993</v>
      </c>
      <c r="M114" s="10">
        <f t="shared" ref="M114" si="293">L114*E114</f>
        <v>5923.1999999999989</v>
      </c>
    </row>
    <row r="115" spans="1:13">
      <c r="A115" s="16">
        <v>44025</v>
      </c>
      <c r="B115" s="7" t="s">
        <v>56</v>
      </c>
      <c r="C115" s="17" t="s">
        <v>19</v>
      </c>
      <c r="D115" s="17">
        <v>580</v>
      </c>
      <c r="E115" s="18">
        <v>1851</v>
      </c>
      <c r="F115" s="7" t="s">
        <v>13</v>
      </c>
      <c r="G115" s="19">
        <v>22</v>
      </c>
      <c r="H115" s="19">
        <v>25</v>
      </c>
      <c r="I115" s="19">
        <v>28.2</v>
      </c>
      <c r="J115" s="9">
        <f t="shared" ref="J115" si="294">(IF(F115="SELL",G115-H115,IF(F115="BUY",H115-G115)))*E115</f>
        <v>5553</v>
      </c>
      <c r="K115" s="19">
        <f>E115*3.2</f>
        <v>5923.2000000000007</v>
      </c>
      <c r="L115" s="10">
        <f t="shared" ref="L115" si="295">(K115+J115)/E115</f>
        <v>6.2</v>
      </c>
      <c r="M115" s="10">
        <f t="shared" ref="M115" si="296">L115*E115</f>
        <v>11476.2</v>
      </c>
    </row>
    <row r="116" spans="1:13">
      <c r="A116" s="16">
        <v>44025</v>
      </c>
      <c r="B116" s="7" t="s">
        <v>209</v>
      </c>
      <c r="C116" s="17" t="s">
        <v>19</v>
      </c>
      <c r="D116" s="17">
        <v>2260</v>
      </c>
      <c r="E116" s="18">
        <v>300</v>
      </c>
      <c r="F116" s="7" t="s">
        <v>13</v>
      </c>
      <c r="G116" s="19">
        <v>65</v>
      </c>
      <c r="H116" s="19">
        <v>58</v>
      </c>
      <c r="I116" s="19">
        <v>0</v>
      </c>
      <c r="J116" s="9">
        <f t="shared" ref="J116" si="297">(IF(F116="SELL",G116-H116,IF(F116="BUY",H116-G116)))*E116</f>
        <v>-2100</v>
      </c>
      <c r="K116" s="19">
        <v>0</v>
      </c>
      <c r="L116" s="10">
        <f t="shared" ref="L116" si="298">(K116+J116)/E116</f>
        <v>-7</v>
      </c>
      <c r="M116" s="10">
        <f t="shared" ref="M116" si="299">L116*E116</f>
        <v>-2100</v>
      </c>
    </row>
    <row r="117" spans="1:13">
      <c r="A117" s="16">
        <v>44022</v>
      </c>
      <c r="B117" s="7" t="s">
        <v>148</v>
      </c>
      <c r="C117" s="17" t="s">
        <v>18</v>
      </c>
      <c r="D117" s="17">
        <v>105</v>
      </c>
      <c r="E117" s="18">
        <v>6000</v>
      </c>
      <c r="F117" s="7" t="s">
        <v>13</v>
      </c>
      <c r="G117" s="19">
        <v>4.8</v>
      </c>
      <c r="H117" s="19">
        <v>5.55</v>
      </c>
      <c r="I117" s="19">
        <v>0</v>
      </c>
      <c r="J117" s="9">
        <f t="shared" ref="J117" si="300">(IF(F117="SELL",G117-H117,IF(F117="BUY",H117-G117)))*E117</f>
        <v>4500</v>
      </c>
      <c r="K117" s="19">
        <v>0</v>
      </c>
      <c r="L117" s="10">
        <f t="shared" ref="L117" si="301">(K117+J117)/E117</f>
        <v>0.75</v>
      </c>
      <c r="M117" s="10">
        <f t="shared" ref="M117" si="302">L117*E117</f>
        <v>4500</v>
      </c>
    </row>
    <row r="118" spans="1:13">
      <c r="A118" s="16">
        <v>44021</v>
      </c>
      <c r="B118" s="7" t="s">
        <v>193</v>
      </c>
      <c r="C118" s="17" t="s">
        <v>19</v>
      </c>
      <c r="D118" s="17">
        <v>1900</v>
      </c>
      <c r="E118" s="18">
        <v>505</v>
      </c>
      <c r="F118" s="7" t="s">
        <v>13</v>
      </c>
      <c r="G118" s="19">
        <v>42</v>
      </c>
      <c r="H118" s="19">
        <v>50</v>
      </c>
      <c r="I118" s="19">
        <v>60</v>
      </c>
      <c r="J118" s="9">
        <f t="shared" ref="J118" si="303">(IF(F118="SELL",G118-H118,IF(F118="BUY",H118-G118)))*E118</f>
        <v>4040</v>
      </c>
      <c r="K118" s="19">
        <f>E118*10</f>
        <v>5050</v>
      </c>
      <c r="L118" s="10">
        <f t="shared" ref="L118" si="304">(K118+J118)/E118</f>
        <v>18</v>
      </c>
      <c r="M118" s="10">
        <f t="shared" ref="M118" si="305">L118*E118</f>
        <v>9090</v>
      </c>
    </row>
    <row r="119" spans="1:13">
      <c r="A119" s="16">
        <v>44021</v>
      </c>
      <c r="B119" s="7" t="s">
        <v>42</v>
      </c>
      <c r="C119" s="17" t="s">
        <v>18</v>
      </c>
      <c r="D119" s="17">
        <v>205</v>
      </c>
      <c r="E119" s="18">
        <v>2700</v>
      </c>
      <c r="F119" s="7" t="s">
        <v>13</v>
      </c>
      <c r="G119" s="19">
        <v>9</v>
      </c>
      <c r="H119" s="19">
        <v>10.5</v>
      </c>
      <c r="I119" s="19">
        <v>0</v>
      </c>
      <c r="J119" s="9">
        <f t="shared" ref="J119" si="306">(IF(F119="SELL",G119-H119,IF(F119="BUY",H119-G119)))*E119</f>
        <v>4050</v>
      </c>
      <c r="K119" s="19">
        <v>0</v>
      </c>
      <c r="L119" s="10">
        <f t="shared" ref="L119" si="307">(K119+J119)/E119</f>
        <v>1.5</v>
      </c>
      <c r="M119" s="10">
        <f t="shared" ref="M119" si="308">L119*E119</f>
        <v>4050</v>
      </c>
    </row>
    <row r="120" spans="1:13">
      <c r="A120" s="16">
        <v>44020</v>
      </c>
      <c r="B120" s="7" t="s">
        <v>136</v>
      </c>
      <c r="C120" s="17" t="s">
        <v>19</v>
      </c>
      <c r="D120" s="17">
        <v>345</v>
      </c>
      <c r="E120" s="18">
        <v>1700</v>
      </c>
      <c r="F120" s="7" t="s">
        <v>13</v>
      </c>
      <c r="G120" s="19">
        <v>15</v>
      </c>
      <c r="H120" s="19">
        <v>16.8</v>
      </c>
      <c r="I120" s="19">
        <v>0</v>
      </c>
      <c r="J120" s="9">
        <f t="shared" ref="J120" si="309">(IF(F120="SELL",G120-H120,IF(F120="BUY",H120-G120)))*E120</f>
        <v>3060.0000000000014</v>
      </c>
      <c r="K120" s="19">
        <v>0</v>
      </c>
      <c r="L120" s="10">
        <f t="shared" ref="L120" si="310">(K120+J120)/E120</f>
        <v>1.8000000000000007</v>
      </c>
      <c r="M120" s="10">
        <f t="shared" ref="M120" si="311">L120*E120</f>
        <v>3060.0000000000014</v>
      </c>
    </row>
    <row r="121" spans="1:13">
      <c r="A121" s="16">
        <v>44020</v>
      </c>
      <c r="B121" s="7" t="s">
        <v>178</v>
      </c>
      <c r="C121" s="17" t="s">
        <v>19</v>
      </c>
      <c r="D121" s="17">
        <v>650</v>
      </c>
      <c r="E121" s="18">
        <v>1300</v>
      </c>
      <c r="F121" s="7" t="s">
        <v>13</v>
      </c>
      <c r="G121" s="19">
        <v>27</v>
      </c>
      <c r="H121" s="19">
        <v>23.9</v>
      </c>
      <c r="I121" s="19">
        <v>0</v>
      </c>
      <c r="J121" s="9">
        <f t="shared" ref="J121" si="312">(IF(F121="SELL",G121-H121,IF(F121="BUY",H121-G121)))*E121</f>
        <v>-4030.0000000000018</v>
      </c>
      <c r="K121" s="19">
        <v>0</v>
      </c>
      <c r="L121" s="10">
        <f t="shared" ref="L121" si="313">(K121+J121)/E121</f>
        <v>-3.1000000000000014</v>
      </c>
      <c r="M121" s="10">
        <f t="shared" ref="M121" si="314">L121*E121</f>
        <v>-4030.0000000000018</v>
      </c>
    </row>
    <row r="122" spans="1:13">
      <c r="A122" s="16">
        <v>44019</v>
      </c>
      <c r="B122" s="7" t="s">
        <v>229</v>
      </c>
      <c r="C122" s="17" t="s">
        <v>19</v>
      </c>
      <c r="D122" s="17">
        <v>3700</v>
      </c>
      <c r="E122" s="18">
        <v>200</v>
      </c>
      <c r="F122" s="7" t="s">
        <v>13</v>
      </c>
      <c r="G122" s="19">
        <v>95</v>
      </c>
      <c r="H122" s="19">
        <v>125</v>
      </c>
      <c r="I122" s="19">
        <v>0</v>
      </c>
      <c r="J122" s="9">
        <f t="shared" ref="J122" si="315">(IF(F122="SELL",G122-H122,IF(F122="BUY",H122-G122)))*E122</f>
        <v>6000</v>
      </c>
      <c r="K122" s="19">
        <v>0</v>
      </c>
      <c r="L122" s="10">
        <f t="shared" ref="L122" si="316">(K122+J122)/E122</f>
        <v>30</v>
      </c>
      <c r="M122" s="10">
        <f t="shared" ref="M122" si="317">L122*E122</f>
        <v>6000</v>
      </c>
    </row>
    <row r="123" spans="1:13">
      <c r="A123" s="16">
        <v>44019</v>
      </c>
      <c r="B123" s="7" t="s">
        <v>153</v>
      </c>
      <c r="C123" s="17" t="s">
        <v>18</v>
      </c>
      <c r="D123" s="17">
        <v>185</v>
      </c>
      <c r="E123" s="18">
        <v>3500</v>
      </c>
      <c r="F123" s="7" t="s">
        <v>13</v>
      </c>
      <c r="G123" s="19">
        <v>9</v>
      </c>
      <c r="H123" s="19">
        <v>7.5</v>
      </c>
      <c r="I123" s="19">
        <v>0</v>
      </c>
      <c r="J123" s="9">
        <f t="shared" ref="J123" si="318">(IF(F123="SELL",G123-H123,IF(F123="BUY",H123-G123)))*E123</f>
        <v>-5250</v>
      </c>
      <c r="K123" s="19">
        <v>0</v>
      </c>
      <c r="L123" s="10">
        <f t="shared" ref="L123" si="319">(K123+J123)/E123</f>
        <v>-1.5</v>
      </c>
      <c r="M123" s="10">
        <f t="shared" ref="M123" si="320">L123*E123</f>
        <v>-5250</v>
      </c>
    </row>
    <row r="124" spans="1:13">
      <c r="A124" s="16">
        <v>44018</v>
      </c>
      <c r="B124" s="7" t="s">
        <v>226</v>
      </c>
      <c r="C124" s="17" t="s">
        <v>19</v>
      </c>
      <c r="D124" s="17">
        <v>420</v>
      </c>
      <c r="E124" s="18">
        <v>2700</v>
      </c>
      <c r="F124" s="7" t="s">
        <v>13</v>
      </c>
      <c r="G124" s="19">
        <v>8.3000000000000007</v>
      </c>
      <c r="H124" s="19">
        <v>10.25</v>
      </c>
      <c r="I124" s="19">
        <v>0</v>
      </c>
      <c r="J124" s="9">
        <f t="shared" ref="J124" si="321">(IF(F124="SELL",G124-H124,IF(F124="BUY",H124-G124)))*E124</f>
        <v>5264.9999999999982</v>
      </c>
      <c r="K124" s="19">
        <v>0</v>
      </c>
      <c r="L124" s="10">
        <f t="shared" ref="L124" si="322">(K124+J124)/E124</f>
        <v>1.9499999999999993</v>
      </c>
      <c r="M124" s="10">
        <f t="shared" ref="M124" si="323">L124*E124</f>
        <v>5264.9999999999982</v>
      </c>
    </row>
    <row r="125" spans="1:13">
      <c r="A125" s="16">
        <v>44018</v>
      </c>
      <c r="B125" s="7" t="s">
        <v>136</v>
      </c>
      <c r="C125" s="17" t="s">
        <v>19</v>
      </c>
      <c r="D125" s="17">
        <v>330</v>
      </c>
      <c r="E125" s="18">
        <v>1700</v>
      </c>
      <c r="F125" s="7" t="s">
        <v>13</v>
      </c>
      <c r="G125" s="19">
        <v>18.5</v>
      </c>
      <c r="H125" s="19">
        <v>19.5</v>
      </c>
      <c r="I125" s="19">
        <v>0</v>
      </c>
      <c r="J125" s="9">
        <f t="shared" ref="J125" si="324">(IF(F125="SELL",G125-H125,IF(F125="BUY",H125-G125)))*E125</f>
        <v>1700</v>
      </c>
      <c r="K125" s="19">
        <v>0</v>
      </c>
      <c r="L125" s="10">
        <f t="shared" ref="L125" si="325">(K125+J125)/E125</f>
        <v>1</v>
      </c>
      <c r="M125" s="10">
        <f t="shared" ref="M125" si="326">L125*E125</f>
        <v>1700</v>
      </c>
    </row>
    <row r="126" spans="1:13">
      <c r="A126" s="16">
        <v>44018</v>
      </c>
      <c r="B126" s="7" t="s">
        <v>226</v>
      </c>
      <c r="C126" s="17" t="s">
        <v>19</v>
      </c>
      <c r="D126" s="17">
        <v>400</v>
      </c>
      <c r="E126" s="18">
        <v>2700</v>
      </c>
      <c r="F126" s="7" t="s">
        <v>13</v>
      </c>
      <c r="G126" s="19">
        <v>16</v>
      </c>
      <c r="H126" s="19">
        <v>19</v>
      </c>
      <c r="I126" s="19">
        <v>0</v>
      </c>
      <c r="J126" s="9">
        <f t="shared" ref="J126" si="327">(IF(F126="SELL",G126-H126,IF(F126="BUY",H126-G126)))*E126</f>
        <v>8100</v>
      </c>
      <c r="K126" s="19">
        <v>0</v>
      </c>
      <c r="L126" s="10">
        <f t="shared" ref="L126" si="328">(K126+J126)/E126</f>
        <v>3</v>
      </c>
      <c r="M126" s="10">
        <f t="shared" ref="M126" si="329">L126*E126</f>
        <v>8100</v>
      </c>
    </row>
    <row r="127" spans="1:13">
      <c r="A127" s="16">
        <v>44015</v>
      </c>
      <c r="B127" s="7" t="s">
        <v>163</v>
      </c>
      <c r="C127" s="17" t="s">
        <v>19</v>
      </c>
      <c r="D127" s="17">
        <v>1320</v>
      </c>
      <c r="E127" s="18">
        <v>800</v>
      </c>
      <c r="F127" s="7" t="s">
        <v>13</v>
      </c>
      <c r="G127" s="19">
        <v>40</v>
      </c>
      <c r="H127" s="19">
        <v>47</v>
      </c>
      <c r="I127" s="19">
        <v>0</v>
      </c>
      <c r="J127" s="9">
        <f t="shared" ref="J127" si="330">(IF(F127="SELL",G127-H127,IF(F127="BUY",H127-G127)))*E127</f>
        <v>5600</v>
      </c>
      <c r="K127" s="19">
        <v>0</v>
      </c>
      <c r="L127" s="10">
        <f t="shared" ref="L127" si="331">(K127+J127)/E127</f>
        <v>7</v>
      </c>
      <c r="M127" s="10">
        <f t="shared" ref="M127" si="332">L127*E127</f>
        <v>5600</v>
      </c>
    </row>
    <row r="128" spans="1:13">
      <c r="A128" s="16">
        <v>44014</v>
      </c>
      <c r="B128" s="7" t="s">
        <v>126</v>
      </c>
      <c r="C128" s="17" t="s">
        <v>19</v>
      </c>
      <c r="D128" s="17">
        <v>2600</v>
      </c>
      <c r="E128" s="18">
        <v>300</v>
      </c>
      <c r="F128" s="7" t="s">
        <v>13</v>
      </c>
      <c r="G128" s="19">
        <v>100</v>
      </c>
      <c r="H128" s="19">
        <v>120</v>
      </c>
      <c r="I128" s="19">
        <v>132.4</v>
      </c>
      <c r="J128" s="9">
        <f t="shared" ref="J128" si="333">(IF(F128="SELL",G128-H128,IF(F128="BUY",H128-G128)))*E128</f>
        <v>6000</v>
      </c>
      <c r="K128" s="19">
        <f>E128*12.4</f>
        <v>3720</v>
      </c>
      <c r="L128" s="10">
        <f t="shared" ref="L128" si="334">(K128+J128)/E128</f>
        <v>32.4</v>
      </c>
      <c r="M128" s="10">
        <f t="shared" ref="M128" si="335">L128*E128</f>
        <v>9720</v>
      </c>
    </row>
    <row r="129" spans="1:13">
      <c r="A129" s="16">
        <v>44013</v>
      </c>
      <c r="B129" s="7" t="s">
        <v>203</v>
      </c>
      <c r="C129" s="17" t="s">
        <v>19</v>
      </c>
      <c r="D129" s="17">
        <v>157.5</v>
      </c>
      <c r="E129" s="18">
        <v>6000</v>
      </c>
      <c r="F129" s="7" t="s">
        <v>13</v>
      </c>
      <c r="G129" s="19">
        <v>8</v>
      </c>
      <c r="H129" s="19">
        <v>9.3000000000000007</v>
      </c>
      <c r="I129" s="19">
        <v>0</v>
      </c>
      <c r="J129" s="9">
        <f t="shared" ref="J129" si="336">(IF(F129="SELL",G129-H129,IF(F129="BUY",H129-G129)))*E129</f>
        <v>7800.0000000000045</v>
      </c>
      <c r="K129" s="19">
        <v>0</v>
      </c>
      <c r="L129" s="10">
        <f t="shared" ref="L129" si="337">(K129+J129)/E129</f>
        <v>1.3000000000000007</v>
      </c>
      <c r="M129" s="10">
        <f t="shared" ref="M129" si="338">L129*E129</f>
        <v>7800.0000000000045</v>
      </c>
    </row>
    <row r="130" spans="1:13">
      <c r="A130" s="16">
        <v>44012</v>
      </c>
      <c r="B130" s="7" t="s">
        <v>148</v>
      </c>
      <c r="C130" s="17" t="s">
        <v>18</v>
      </c>
      <c r="D130" s="17">
        <v>105</v>
      </c>
      <c r="E130" s="18">
        <v>6000</v>
      </c>
      <c r="F130" s="7" t="s">
        <v>13</v>
      </c>
      <c r="G130" s="19">
        <v>3.6</v>
      </c>
      <c r="H130" s="19">
        <v>4.3</v>
      </c>
      <c r="I130" s="19">
        <v>0</v>
      </c>
      <c r="J130" s="9">
        <f t="shared" ref="J130" si="339">(IF(F130="SELL",G130-H130,IF(F130="BUY",H130-G130)))*E130</f>
        <v>4199.9999999999982</v>
      </c>
      <c r="K130" s="19">
        <v>0</v>
      </c>
      <c r="L130" s="10">
        <f t="shared" ref="L130" si="340">(K130+J130)/E130</f>
        <v>0.69999999999999973</v>
      </c>
      <c r="M130" s="10">
        <f t="shared" ref="M130" si="341">L130*E130</f>
        <v>4199.9999999999982</v>
      </c>
    </row>
    <row r="131" spans="1:13">
      <c r="A131" s="16">
        <v>44011</v>
      </c>
      <c r="B131" s="7" t="s">
        <v>219</v>
      </c>
      <c r="C131" s="17" t="s">
        <v>19</v>
      </c>
      <c r="D131" s="17">
        <v>1100</v>
      </c>
      <c r="E131" s="18">
        <v>1100</v>
      </c>
      <c r="F131" s="7" t="s">
        <v>13</v>
      </c>
      <c r="G131" s="19">
        <v>27.5</v>
      </c>
      <c r="H131" s="19">
        <v>32.5</v>
      </c>
      <c r="I131" s="19">
        <v>0</v>
      </c>
      <c r="J131" s="9">
        <f t="shared" ref="J131" si="342">(IF(F131="SELL",G131-H131,IF(F131="BUY",H131-G131)))*E131</f>
        <v>5500</v>
      </c>
      <c r="K131" s="19">
        <v>0</v>
      </c>
      <c r="L131" s="10">
        <f t="shared" ref="L131" si="343">(K131+J131)/E131</f>
        <v>5</v>
      </c>
      <c r="M131" s="10">
        <f t="shared" ref="M131" si="344">L131*E131</f>
        <v>5500</v>
      </c>
    </row>
    <row r="132" spans="1:13">
      <c r="A132" s="16">
        <v>44011</v>
      </c>
      <c r="B132" s="7" t="s">
        <v>135</v>
      </c>
      <c r="C132" s="17" t="s">
        <v>18</v>
      </c>
      <c r="D132" s="17">
        <v>410</v>
      </c>
      <c r="E132" s="18">
        <v>1200</v>
      </c>
      <c r="F132" s="7" t="s">
        <v>13</v>
      </c>
      <c r="G132" s="19">
        <v>32</v>
      </c>
      <c r="H132" s="19">
        <v>28</v>
      </c>
      <c r="I132" s="19">
        <v>0</v>
      </c>
      <c r="J132" s="9">
        <f t="shared" ref="J132" si="345">(IF(F132="SELL",G132-H132,IF(F132="BUY",H132-G132)))*E132</f>
        <v>-4800</v>
      </c>
      <c r="K132" s="19">
        <v>0</v>
      </c>
      <c r="L132" s="10">
        <f t="shared" ref="L132" si="346">(K132+J132)/E132</f>
        <v>-4</v>
      </c>
      <c r="M132" s="10">
        <f t="shared" ref="M132" si="347">L132*E132</f>
        <v>-4800</v>
      </c>
    </row>
    <row r="133" spans="1:13">
      <c r="A133" s="16">
        <v>44008</v>
      </c>
      <c r="B133" s="7" t="s">
        <v>192</v>
      </c>
      <c r="C133" s="17" t="s">
        <v>18</v>
      </c>
      <c r="D133" s="17">
        <v>2900</v>
      </c>
      <c r="E133" s="18">
        <v>250</v>
      </c>
      <c r="F133" s="7" t="s">
        <v>13</v>
      </c>
      <c r="G133" s="19">
        <v>228</v>
      </c>
      <c r="H133" s="19">
        <v>208</v>
      </c>
      <c r="I133" s="19">
        <v>0</v>
      </c>
      <c r="J133" s="9">
        <f t="shared" ref="J133" si="348">(IF(F133="SELL",G133-H133,IF(F133="BUY",H133-G133)))*E133</f>
        <v>-5000</v>
      </c>
      <c r="K133" s="19">
        <v>0</v>
      </c>
      <c r="L133" s="10">
        <f t="shared" ref="L133" si="349">(K133+J133)/E133</f>
        <v>-20</v>
      </c>
      <c r="M133" s="10">
        <f t="shared" ref="M133" si="350">L133*E133</f>
        <v>-5000</v>
      </c>
    </row>
    <row r="134" spans="1:13">
      <c r="A134" s="16">
        <v>44008</v>
      </c>
      <c r="B134" s="7" t="s">
        <v>216</v>
      </c>
      <c r="C134" s="17" t="s">
        <v>19</v>
      </c>
      <c r="D134" s="17">
        <v>1200</v>
      </c>
      <c r="E134" s="18">
        <v>750</v>
      </c>
      <c r="F134" s="7" t="s">
        <v>13</v>
      </c>
      <c r="G134" s="19">
        <v>53</v>
      </c>
      <c r="H134" s="19">
        <v>45</v>
      </c>
      <c r="I134" s="19">
        <v>0</v>
      </c>
      <c r="J134" s="9">
        <f t="shared" ref="J134" si="351">(IF(F134="SELL",G134-H134,IF(F134="BUY",H134-G134)))*E134</f>
        <v>-6000</v>
      </c>
      <c r="K134" s="19">
        <v>0</v>
      </c>
      <c r="L134" s="10">
        <f t="shared" ref="L134" si="352">(K134+J134)/E134</f>
        <v>-8</v>
      </c>
      <c r="M134" s="10">
        <f t="shared" ref="M134" si="353">L134*E134</f>
        <v>-6000</v>
      </c>
    </row>
    <row r="135" spans="1:13">
      <c r="A135" s="16">
        <v>44007</v>
      </c>
      <c r="B135" s="7" t="s">
        <v>182</v>
      </c>
      <c r="C135" s="17" t="s">
        <v>19</v>
      </c>
      <c r="D135" s="17">
        <v>190</v>
      </c>
      <c r="E135" s="18">
        <v>2600</v>
      </c>
      <c r="F135" s="7" t="s">
        <v>13</v>
      </c>
      <c r="G135" s="19">
        <v>24</v>
      </c>
      <c r="H135" s="19">
        <v>21</v>
      </c>
      <c r="I135" s="19">
        <v>0</v>
      </c>
      <c r="J135" s="9">
        <f t="shared" ref="J135" si="354">(IF(F135="SELL",G135-H135,IF(F135="BUY",H135-G135)))*E135</f>
        <v>-7800</v>
      </c>
      <c r="K135" s="19">
        <v>0</v>
      </c>
      <c r="L135" s="10">
        <f t="shared" ref="L135" si="355">(K135+J135)/E135</f>
        <v>-3</v>
      </c>
      <c r="M135" s="10">
        <f t="shared" ref="M135" si="356">L135*E135</f>
        <v>-7800</v>
      </c>
    </row>
    <row r="136" spans="1:13">
      <c r="A136" s="16">
        <v>44006</v>
      </c>
      <c r="B136" s="7" t="s">
        <v>210</v>
      </c>
      <c r="C136" s="17" t="s">
        <v>19</v>
      </c>
      <c r="D136" s="17">
        <v>1060</v>
      </c>
      <c r="E136" s="18">
        <v>1100</v>
      </c>
      <c r="F136" s="7" t="s">
        <v>13</v>
      </c>
      <c r="G136" s="19">
        <v>10</v>
      </c>
      <c r="H136" s="19">
        <v>15</v>
      </c>
      <c r="I136" s="19">
        <v>0</v>
      </c>
      <c r="J136" s="9">
        <f t="shared" ref="J136" si="357">(IF(F136="SELL",G136-H136,IF(F136="BUY",H136-G136)))*E136</f>
        <v>5500</v>
      </c>
      <c r="K136" s="19">
        <v>0</v>
      </c>
      <c r="L136" s="10">
        <f t="shared" ref="L136" si="358">(K136+J136)/E136</f>
        <v>5</v>
      </c>
      <c r="M136" s="10">
        <f t="shared" ref="M136" si="359">L136*E136</f>
        <v>5500</v>
      </c>
    </row>
    <row r="137" spans="1:13">
      <c r="A137" s="16">
        <v>44006</v>
      </c>
      <c r="B137" s="7" t="s">
        <v>192</v>
      </c>
      <c r="C137" s="17" t="s">
        <v>18</v>
      </c>
      <c r="D137" s="17">
        <v>3000</v>
      </c>
      <c r="E137" s="18">
        <v>250</v>
      </c>
      <c r="F137" s="7" t="s">
        <v>13</v>
      </c>
      <c r="G137" s="19">
        <v>58</v>
      </c>
      <c r="H137" s="19">
        <v>80</v>
      </c>
      <c r="I137" s="19">
        <v>0</v>
      </c>
      <c r="J137" s="9">
        <f t="shared" ref="J137" si="360">(IF(F137="SELL",G137-H137,IF(F137="BUY",H137-G137)))*E137</f>
        <v>5500</v>
      </c>
      <c r="K137" s="19">
        <v>0</v>
      </c>
      <c r="L137" s="10">
        <f t="shared" ref="L137" si="361">(K137+J137)/E137</f>
        <v>22</v>
      </c>
      <c r="M137" s="10">
        <f t="shared" ref="M137" si="362">L137*E137</f>
        <v>5500</v>
      </c>
    </row>
    <row r="138" spans="1:13">
      <c r="A138" s="16">
        <v>44005</v>
      </c>
      <c r="B138" s="7" t="s">
        <v>180</v>
      </c>
      <c r="C138" s="17" t="s">
        <v>18</v>
      </c>
      <c r="D138" s="17">
        <v>240</v>
      </c>
      <c r="E138" s="18">
        <v>1500</v>
      </c>
      <c r="F138" s="7" t="s">
        <v>13</v>
      </c>
      <c r="G138" s="19">
        <v>12.5</v>
      </c>
      <c r="H138" s="19">
        <v>9</v>
      </c>
      <c r="I138" s="19">
        <v>0</v>
      </c>
      <c r="J138" s="9">
        <f t="shared" ref="J138" si="363">(IF(F138="SELL",G138-H138,IF(F138="BUY",H138-G138)))*E138</f>
        <v>-5250</v>
      </c>
      <c r="K138" s="19">
        <v>0</v>
      </c>
      <c r="L138" s="10">
        <f t="shared" ref="L138" si="364">(K138+J138)/E138</f>
        <v>-3.5</v>
      </c>
      <c r="M138" s="10">
        <f t="shared" ref="M138" si="365">L138*E138</f>
        <v>-5250</v>
      </c>
    </row>
    <row r="139" spans="1:13">
      <c r="A139" s="16">
        <v>44004</v>
      </c>
      <c r="B139" s="7" t="s">
        <v>148</v>
      </c>
      <c r="C139" s="17" t="s">
        <v>19</v>
      </c>
      <c r="D139" s="17">
        <v>110</v>
      </c>
      <c r="E139" s="18">
        <v>6000</v>
      </c>
      <c r="F139" s="7" t="s">
        <v>13</v>
      </c>
      <c r="G139" s="19">
        <v>2.9</v>
      </c>
      <c r="H139" s="19">
        <v>4</v>
      </c>
      <c r="I139" s="19">
        <v>6</v>
      </c>
      <c r="J139" s="9">
        <f t="shared" ref="J139" si="366">(IF(F139="SELL",G139-H139,IF(F139="BUY",H139-G139)))*E139</f>
        <v>6600.0000000000009</v>
      </c>
      <c r="K139" s="19">
        <f>E139*2</f>
        <v>12000</v>
      </c>
      <c r="L139" s="10">
        <f t="shared" ref="L139" si="367">(K139+J139)/E139</f>
        <v>3.1</v>
      </c>
      <c r="M139" s="10">
        <f t="shared" ref="M139" si="368">L139*E139</f>
        <v>18600</v>
      </c>
    </row>
    <row r="140" spans="1:13">
      <c r="A140" s="16">
        <v>44004</v>
      </c>
      <c r="B140" s="7" t="s">
        <v>179</v>
      </c>
      <c r="C140" s="17" t="s">
        <v>18</v>
      </c>
      <c r="D140" s="17">
        <v>160</v>
      </c>
      <c r="E140" s="18">
        <v>3300</v>
      </c>
      <c r="F140" s="7" t="s">
        <v>13</v>
      </c>
      <c r="G140" s="19">
        <v>5</v>
      </c>
      <c r="H140" s="19">
        <v>3</v>
      </c>
      <c r="I140" s="19">
        <v>0</v>
      </c>
      <c r="J140" s="9">
        <f t="shared" ref="J140" si="369">(IF(F140="SELL",G140-H140,IF(F140="BUY",H140-G140)))*E140</f>
        <v>-6600</v>
      </c>
      <c r="K140" s="19">
        <v>0</v>
      </c>
      <c r="L140" s="10">
        <f t="shared" ref="L140" si="370">(K140+J140)/E140</f>
        <v>-2</v>
      </c>
      <c r="M140" s="10">
        <f t="shared" ref="M140" si="371">L140*E140</f>
        <v>-6600</v>
      </c>
    </row>
    <row r="141" spans="1:13">
      <c r="A141" s="16">
        <v>44001</v>
      </c>
      <c r="B141" s="7" t="s">
        <v>216</v>
      </c>
      <c r="C141" s="17" t="s">
        <v>19</v>
      </c>
      <c r="D141" s="17">
        <v>1200</v>
      </c>
      <c r="E141" s="18">
        <v>750</v>
      </c>
      <c r="F141" s="7" t="s">
        <v>13</v>
      </c>
      <c r="G141" s="19">
        <v>33</v>
      </c>
      <c r="H141" s="19">
        <v>42</v>
      </c>
      <c r="I141" s="19">
        <v>60</v>
      </c>
      <c r="J141" s="9">
        <f t="shared" ref="J141" si="372">(IF(F141="SELL",G141-H141,IF(F141="BUY",H141-G141)))*E141</f>
        <v>6750</v>
      </c>
      <c r="K141" s="19">
        <f>E141*18</f>
        <v>13500</v>
      </c>
      <c r="L141" s="10">
        <f t="shared" ref="L141" si="373">(K141+J141)/E141</f>
        <v>27</v>
      </c>
      <c r="M141" s="10">
        <f t="shared" ref="M141" si="374">L141*E141</f>
        <v>20250</v>
      </c>
    </row>
    <row r="142" spans="1:13">
      <c r="A142" s="16">
        <v>44000</v>
      </c>
      <c r="B142" s="7" t="s">
        <v>122</v>
      </c>
      <c r="C142" s="17" t="s">
        <v>19</v>
      </c>
      <c r="D142" s="17">
        <v>375</v>
      </c>
      <c r="E142" s="18">
        <v>1800</v>
      </c>
      <c r="F142" s="7" t="s">
        <v>13</v>
      </c>
      <c r="G142" s="19">
        <v>9.6999999999999993</v>
      </c>
      <c r="H142" s="19">
        <v>10.3</v>
      </c>
      <c r="I142" s="19">
        <v>0</v>
      </c>
      <c r="J142" s="9">
        <f t="shared" ref="J142" si="375">(IF(F142="SELL",G142-H142,IF(F142="BUY",H142-G142)))*E142</f>
        <v>1080.0000000000025</v>
      </c>
      <c r="K142" s="19">
        <v>0</v>
      </c>
      <c r="L142" s="10">
        <f t="shared" ref="L142" si="376">(K142+J142)/E142</f>
        <v>0.60000000000000142</v>
      </c>
      <c r="M142" s="10">
        <f t="shared" ref="M142" si="377">L142*E142</f>
        <v>1080.0000000000025</v>
      </c>
    </row>
    <row r="143" spans="1:13">
      <c r="A143" s="16">
        <v>43999</v>
      </c>
      <c r="B143" s="7" t="s">
        <v>175</v>
      </c>
      <c r="C143" s="17" t="s">
        <v>19</v>
      </c>
      <c r="D143" s="17">
        <v>700</v>
      </c>
      <c r="E143" s="18">
        <v>1300</v>
      </c>
      <c r="F143" s="7" t="s">
        <v>13</v>
      </c>
      <c r="G143" s="19">
        <v>29.5</v>
      </c>
      <c r="H143" s="19">
        <v>32.950000000000003</v>
      </c>
      <c r="I143" s="19">
        <v>0</v>
      </c>
      <c r="J143" s="9">
        <f t="shared" ref="J143" si="378">(IF(F143="SELL",G143-H143,IF(F143="BUY",H143-G143)))*E143</f>
        <v>4485.0000000000036</v>
      </c>
      <c r="K143" s="19">
        <v>0</v>
      </c>
      <c r="L143" s="10">
        <f t="shared" ref="L143" si="379">(K143+J143)/E143</f>
        <v>3.4500000000000028</v>
      </c>
      <c r="M143" s="10">
        <f t="shared" ref="M143" si="380">L143*E143</f>
        <v>4485.0000000000036</v>
      </c>
    </row>
    <row r="144" spans="1:13">
      <c r="A144" s="16">
        <v>43999</v>
      </c>
      <c r="B144" s="7" t="s">
        <v>183</v>
      </c>
      <c r="C144" s="17" t="s">
        <v>18</v>
      </c>
      <c r="D144" s="17">
        <v>2700</v>
      </c>
      <c r="E144" s="18">
        <v>250</v>
      </c>
      <c r="F144" s="7" t="s">
        <v>13</v>
      </c>
      <c r="G144" s="19">
        <v>75</v>
      </c>
      <c r="H144" s="19">
        <v>85.9</v>
      </c>
      <c r="I144" s="19">
        <v>0</v>
      </c>
      <c r="J144" s="9">
        <f t="shared" ref="J144" si="381">(IF(F144="SELL",G144-H144,IF(F144="BUY",H144-G144)))*E144</f>
        <v>2725.0000000000014</v>
      </c>
      <c r="K144" s="19">
        <v>0</v>
      </c>
      <c r="L144" s="10">
        <f t="shared" ref="L144" si="382">(K144+J144)/E144</f>
        <v>10.900000000000006</v>
      </c>
      <c r="M144" s="10">
        <f t="shared" ref="M144" si="383">L144*E144</f>
        <v>2725.0000000000014</v>
      </c>
    </row>
    <row r="145" spans="1:13">
      <c r="A145" s="16">
        <v>43998</v>
      </c>
      <c r="B145" s="7" t="s">
        <v>192</v>
      </c>
      <c r="C145" s="17" t="s">
        <v>18</v>
      </c>
      <c r="D145" s="17">
        <v>2400</v>
      </c>
      <c r="E145" s="18">
        <v>250</v>
      </c>
      <c r="F145" s="7" t="s">
        <v>13</v>
      </c>
      <c r="G145" s="19">
        <v>120</v>
      </c>
      <c r="H145" s="19">
        <v>140</v>
      </c>
      <c r="I145" s="19">
        <v>180</v>
      </c>
      <c r="J145" s="9">
        <f t="shared" ref="J145" si="384">(IF(F145="SELL",G145-H145,IF(F145="BUY",H145-G145)))*E145</f>
        <v>5000</v>
      </c>
      <c r="K145" s="19">
        <f>E145*40</f>
        <v>10000</v>
      </c>
      <c r="L145" s="10">
        <f t="shared" ref="L145" si="385">(K145+J145)/E145</f>
        <v>60</v>
      </c>
      <c r="M145" s="10">
        <f t="shared" ref="M145" si="386">L145*E145</f>
        <v>15000</v>
      </c>
    </row>
    <row r="146" spans="1:13">
      <c r="A146" s="16">
        <v>43998</v>
      </c>
      <c r="B146" s="7" t="s">
        <v>143</v>
      </c>
      <c r="C146" s="17" t="s">
        <v>18</v>
      </c>
      <c r="D146" s="17">
        <v>95</v>
      </c>
      <c r="E146" s="18">
        <v>5700</v>
      </c>
      <c r="F146" s="7" t="s">
        <v>13</v>
      </c>
      <c r="G146" s="19">
        <v>6</v>
      </c>
      <c r="H146" s="19">
        <v>7.4</v>
      </c>
      <c r="I146" s="19">
        <v>0</v>
      </c>
      <c r="J146" s="9">
        <f t="shared" ref="J146" si="387">(IF(F146="SELL",G146-H146,IF(F146="BUY",H146-G146)))*E146</f>
        <v>7980.0000000000018</v>
      </c>
      <c r="K146" s="19">
        <v>0</v>
      </c>
      <c r="L146" s="10">
        <f t="shared" ref="L146" si="388">(K146+J146)/E146</f>
        <v>1.4000000000000004</v>
      </c>
      <c r="M146" s="10">
        <f t="shared" ref="M146" si="389">L146*E146</f>
        <v>7980.0000000000018</v>
      </c>
    </row>
    <row r="147" spans="1:13">
      <c r="A147" s="16">
        <v>43997</v>
      </c>
      <c r="B147" s="7" t="s">
        <v>192</v>
      </c>
      <c r="C147" s="17" t="s">
        <v>18</v>
      </c>
      <c r="D147" s="17">
        <v>2350</v>
      </c>
      <c r="E147" s="18">
        <v>250</v>
      </c>
      <c r="F147" s="7" t="s">
        <v>13</v>
      </c>
      <c r="G147" s="19">
        <v>130</v>
      </c>
      <c r="H147" s="19">
        <v>144</v>
      </c>
      <c r="I147" s="19">
        <v>0</v>
      </c>
      <c r="J147" s="9">
        <f t="shared" ref="J147" si="390">(IF(F147="SELL",G147-H147,IF(F147="BUY",H147-G147)))*E147</f>
        <v>3500</v>
      </c>
      <c r="K147" s="19">
        <v>0</v>
      </c>
      <c r="L147" s="10">
        <f t="shared" ref="L147" si="391">(K147+J147)/E147</f>
        <v>14</v>
      </c>
      <c r="M147" s="10">
        <f t="shared" ref="M147" si="392">L147*E147</f>
        <v>3500</v>
      </c>
    </row>
    <row r="148" spans="1:13">
      <c r="A148" s="16">
        <v>43997</v>
      </c>
      <c r="B148" s="7" t="s">
        <v>153</v>
      </c>
      <c r="C148" s="17" t="s">
        <v>18</v>
      </c>
      <c r="D148" s="17">
        <v>175</v>
      </c>
      <c r="E148" s="18">
        <v>3000</v>
      </c>
      <c r="F148" s="7" t="s">
        <v>13</v>
      </c>
      <c r="G148" s="19">
        <v>8.8000000000000007</v>
      </c>
      <c r="H148" s="19">
        <v>10.199999999999999</v>
      </c>
      <c r="I148" s="19">
        <v>0</v>
      </c>
      <c r="J148" s="9">
        <f t="shared" ref="J148" si="393">(IF(F148="SELL",G148-H148,IF(F148="BUY",H148-G148)))*E148</f>
        <v>4199.9999999999955</v>
      </c>
      <c r="K148" s="19">
        <v>0</v>
      </c>
      <c r="L148" s="10">
        <f t="shared" ref="L148" si="394">(K148+J148)/E148</f>
        <v>1.3999999999999986</v>
      </c>
      <c r="M148" s="10">
        <f t="shared" ref="M148" si="395">L148*E148</f>
        <v>4199.9999999999955</v>
      </c>
    </row>
    <row r="149" spans="1:13">
      <c r="A149" s="16">
        <v>43994</v>
      </c>
      <c r="B149" s="7" t="s">
        <v>228</v>
      </c>
      <c r="C149" s="17" t="s">
        <v>19</v>
      </c>
      <c r="D149" s="17">
        <v>265</v>
      </c>
      <c r="E149" s="18">
        <v>3000</v>
      </c>
      <c r="F149" s="7" t="s">
        <v>13</v>
      </c>
      <c r="G149" s="19">
        <v>10</v>
      </c>
      <c r="H149" s="19">
        <v>10</v>
      </c>
      <c r="I149" s="19">
        <v>0</v>
      </c>
      <c r="J149" s="9">
        <f t="shared" ref="J149" si="396">(IF(F149="SELL",G149-H149,IF(F149="BUY",H149-G149)))*E149</f>
        <v>0</v>
      </c>
      <c r="K149" s="19">
        <v>0</v>
      </c>
      <c r="L149" s="10">
        <f t="shared" ref="L149" si="397">(K149+J149)/E149</f>
        <v>0</v>
      </c>
      <c r="M149" s="10">
        <f t="shared" ref="M149" si="398">L149*E149</f>
        <v>0</v>
      </c>
    </row>
    <row r="150" spans="1:13">
      <c r="A150" s="16">
        <v>43993</v>
      </c>
      <c r="B150" s="7" t="s">
        <v>153</v>
      </c>
      <c r="C150" s="17" t="s">
        <v>18</v>
      </c>
      <c r="D150" s="17">
        <v>190</v>
      </c>
      <c r="E150" s="18">
        <v>3000</v>
      </c>
      <c r="F150" s="7" t="s">
        <v>13</v>
      </c>
      <c r="G150" s="19">
        <v>11.6</v>
      </c>
      <c r="H150" s="19">
        <v>13</v>
      </c>
      <c r="I150" s="19">
        <v>16</v>
      </c>
      <c r="J150" s="9">
        <f t="shared" ref="J150" si="399">(IF(F150="SELL",G150-H150,IF(F150="BUY",H150-G150)))*E150</f>
        <v>4200.0000000000009</v>
      </c>
      <c r="K150" s="19">
        <f>E150*3</f>
        <v>9000</v>
      </c>
      <c r="L150" s="10">
        <f t="shared" ref="L150" si="400">(K150+J150)/E150</f>
        <v>4.4000000000000004</v>
      </c>
      <c r="M150" s="10">
        <f t="shared" ref="M150" si="401">L150*E150</f>
        <v>13200.000000000002</v>
      </c>
    </row>
    <row r="151" spans="1:13">
      <c r="A151" s="16">
        <v>43993</v>
      </c>
      <c r="B151" s="7" t="s">
        <v>176</v>
      </c>
      <c r="C151" s="17" t="s">
        <v>18</v>
      </c>
      <c r="D151" s="17">
        <v>95</v>
      </c>
      <c r="E151" s="18">
        <v>5334</v>
      </c>
      <c r="F151" s="7" t="s">
        <v>13</v>
      </c>
      <c r="G151" s="19">
        <v>5.0999999999999996</v>
      </c>
      <c r="H151" s="19">
        <v>4</v>
      </c>
      <c r="I151" s="19">
        <v>0</v>
      </c>
      <c r="J151" s="9">
        <f t="shared" ref="J151" si="402">(IF(F151="SELL",G151-H151,IF(F151="BUY",H151-G151)))*E151</f>
        <v>-5867.3999999999978</v>
      </c>
      <c r="K151" s="19">
        <v>0</v>
      </c>
      <c r="L151" s="10">
        <f t="shared" ref="L151" si="403">(K151+J151)/E151</f>
        <v>-1.0999999999999996</v>
      </c>
      <c r="M151" s="10">
        <f t="shared" ref="M151" si="404">L151*E151</f>
        <v>-5867.3999999999978</v>
      </c>
    </row>
    <row r="152" spans="1:13">
      <c r="A152" s="16">
        <v>43992</v>
      </c>
      <c r="B152" s="7" t="s">
        <v>227</v>
      </c>
      <c r="C152" s="17" t="s">
        <v>19</v>
      </c>
      <c r="D152" s="17">
        <v>2500</v>
      </c>
      <c r="E152" s="18">
        <v>500</v>
      </c>
      <c r="F152" s="7" t="s">
        <v>13</v>
      </c>
      <c r="G152" s="19">
        <v>85</v>
      </c>
      <c r="H152" s="19">
        <v>88</v>
      </c>
      <c r="I152" s="19">
        <v>0</v>
      </c>
      <c r="J152" s="9">
        <f t="shared" ref="J152" si="405">(IF(F152="SELL",G152-H152,IF(F152="BUY",H152-G152)))*E152</f>
        <v>1500</v>
      </c>
      <c r="K152" s="19">
        <v>0</v>
      </c>
      <c r="L152" s="10">
        <f t="shared" ref="L152" si="406">(K152+J152)/E152</f>
        <v>3</v>
      </c>
      <c r="M152" s="10">
        <f t="shared" ref="M152" si="407">L152*E152</f>
        <v>1500</v>
      </c>
    </row>
    <row r="153" spans="1:13">
      <c r="A153" s="16">
        <v>43992</v>
      </c>
      <c r="B153" s="7" t="s">
        <v>192</v>
      </c>
      <c r="C153" s="17" t="s">
        <v>18</v>
      </c>
      <c r="D153" s="17">
        <v>2400</v>
      </c>
      <c r="E153" s="18">
        <v>250</v>
      </c>
      <c r="F153" s="7" t="s">
        <v>13</v>
      </c>
      <c r="G153" s="19">
        <v>149</v>
      </c>
      <c r="H153" s="19">
        <v>125</v>
      </c>
      <c r="I153" s="19">
        <v>0</v>
      </c>
      <c r="J153" s="9">
        <f t="shared" ref="J153" si="408">(IF(F153="SELL",G153-H153,IF(F153="BUY",H153-G153)))*E153</f>
        <v>-6000</v>
      </c>
      <c r="K153" s="19">
        <v>0</v>
      </c>
      <c r="L153" s="10">
        <f t="shared" ref="L153" si="409">(K153+J153)/E153</f>
        <v>-24</v>
      </c>
      <c r="M153" s="10">
        <f t="shared" ref="M153" si="410">L153*E153</f>
        <v>-6000</v>
      </c>
    </row>
    <row r="154" spans="1:13">
      <c r="A154" s="16">
        <v>43991</v>
      </c>
      <c r="B154" s="7" t="s">
        <v>182</v>
      </c>
      <c r="C154" s="17" t="s">
        <v>19</v>
      </c>
      <c r="D154" s="17">
        <v>140</v>
      </c>
      <c r="E154" s="18">
        <v>1500</v>
      </c>
      <c r="F154" s="7" t="s">
        <v>13</v>
      </c>
      <c r="G154" s="19">
        <v>13</v>
      </c>
      <c r="H154" s="19">
        <v>16</v>
      </c>
      <c r="I154" s="19">
        <v>0</v>
      </c>
      <c r="J154" s="9">
        <f t="shared" ref="J154" si="411">(IF(F154="SELL",G154-H154,IF(F154="BUY",H154-G154)))*E154</f>
        <v>4500</v>
      </c>
      <c r="K154" s="19">
        <v>0</v>
      </c>
      <c r="L154" s="10">
        <f t="shared" ref="L154" si="412">(K154+J154)/E154</f>
        <v>3</v>
      </c>
      <c r="M154" s="10">
        <f t="shared" ref="M154" si="413">L154*E154</f>
        <v>4500</v>
      </c>
    </row>
    <row r="155" spans="1:13">
      <c r="A155" s="16">
        <v>43991</v>
      </c>
      <c r="B155" s="7" t="s">
        <v>226</v>
      </c>
      <c r="C155" s="17" t="s">
        <v>19</v>
      </c>
      <c r="D155" s="17">
        <v>380</v>
      </c>
      <c r="E155" s="18">
        <v>2700</v>
      </c>
      <c r="F155" s="7" t="s">
        <v>13</v>
      </c>
      <c r="G155" s="19">
        <v>14.5</v>
      </c>
      <c r="H155" s="19">
        <v>13</v>
      </c>
      <c r="I155" s="19">
        <v>0</v>
      </c>
      <c r="J155" s="9">
        <f t="shared" ref="J155" si="414">(IF(F155="SELL",G155-H155,IF(F155="BUY",H155-G155)))*E155</f>
        <v>-4050</v>
      </c>
      <c r="K155" s="19">
        <v>0</v>
      </c>
      <c r="L155" s="10">
        <f t="shared" ref="L155" si="415">(K155+J155)/E155</f>
        <v>-1.5</v>
      </c>
      <c r="M155" s="10">
        <f t="shared" ref="M155" si="416">L155*E155</f>
        <v>-4050</v>
      </c>
    </row>
    <row r="156" spans="1:13">
      <c r="A156" s="16">
        <v>43990</v>
      </c>
      <c r="B156" s="7" t="s">
        <v>189</v>
      </c>
      <c r="C156" s="17" t="s">
        <v>19</v>
      </c>
      <c r="D156" s="17">
        <v>600</v>
      </c>
      <c r="E156" s="18">
        <v>1200</v>
      </c>
      <c r="F156" s="7" t="s">
        <v>13</v>
      </c>
      <c r="G156" s="19">
        <v>20</v>
      </c>
      <c r="H156" s="19">
        <v>22.7</v>
      </c>
      <c r="I156" s="19">
        <v>0</v>
      </c>
      <c r="J156" s="9">
        <f t="shared" ref="J156" si="417">(IF(F156="SELL",G156-H156,IF(F156="BUY",H156-G156)))*E156</f>
        <v>3239.9999999999991</v>
      </c>
      <c r="K156" s="19">
        <v>0</v>
      </c>
      <c r="L156" s="10">
        <f t="shared" ref="L156" si="418">(K156+J156)/E156</f>
        <v>2.6999999999999993</v>
      </c>
      <c r="M156" s="10">
        <f t="shared" ref="M156" si="419">L156*E156</f>
        <v>3239.9999999999991</v>
      </c>
    </row>
    <row r="157" spans="1:13">
      <c r="A157" s="16">
        <v>43990</v>
      </c>
      <c r="B157" s="7" t="s">
        <v>139</v>
      </c>
      <c r="C157" s="17" t="s">
        <v>19</v>
      </c>
      <c r="D157" s="17">
        <v>720</v>
      </c>
      <c r="E157" s="18">
        <v>1200</v>
      </c>
      <c r="F157" s="7" t="s">
        <v>13</v>
      </c>
      <c r="G157" s="19">
        <v>19.5</v>
      </c>
      <c r="H157" s="19">
        <v>24</v>
      </c>
      <c r="I157" s="19">
        <v>0</v>
      </c>
      <c r="J157" s="9">
        <f t="shared" ref="J157" si="420">(IF(F157="SELL",G157-H157,IF(F157="BUY",H157-G157)))*E157</f>
        <v>5400</v>
      </c>
      <c r="K157" s="19">
        <v>0</v>
      </c>
      <c r="L157" s="10">
        <f t="shared" ref="L157" si="421">(K157+J157)/E157</f>
        <v>4.5</v>
      </c>
      <c r="M157" s="10">
        <f t="shared" ref="M157" si="422">L157*E157</f>
        <v>5400</v>
      </c>
    </row>
    <row r="158" spans="1:13">
      <c r="A158" s="16">
        <v>43987</v>
      </c>
      <c r="B158" s="7" t="s">
        <v>226</v>
      </c>
      <c r="C158" s="17" t="s">
        <v>18</v>
      </c>
      <c r="D158" s="17">
        <v>380</v>
      </c>
      <c r="E158" s="18">
        <v>2700</v>
      </c>
      <c r="F158" s="7" t="s">
        <v>13</v>
      </c>
      <c r="G158" s="19">
        <v>13</v>
      </c>
      <c r="H158" s="19">
        <v>15</v>
      </c>
      <c r="I158" s="19">
        <v>0</v>
      </c>
      <c r="J158" s="9">
        <f t="shared" ref="J158" si="423">(IF(F158="SELL",G158-H158,IF(F158="BUY",H158-G158)))*E158</f>
        <v>5400</v>
      </c>
      <c r="K158" s="19">
        <v>0</v>
      </c>
      <c r="L158" s="10">
        <f t="shared" ref="L158" si="424">(K158+J158)/E158</f>
        <v>2</v>
      </c>
      <c r="M158" s="10">
        <f t="shared" ref="M158" si="425">L158*E158</f>
        <v>5400</v>
      </c>
    </row>
    <row r="159" spans="1:13">
      <c r="A159" s="16">
        <v>43987</v>
      </c>
      <c r="B159" s="7" t="s">
        <v>56</v>
      </c>
      <c r="C159" s="17" t="s">
        <v>18</v>
      </c>
      <c r="D159" s="17">
        <v>570</v>
      </c>
      <c r="E159" s="18">
        <v>1851</v>
      </c>
      <c r="F159" s="7" t="s">
        <v>13</v>
      </c>
      <c r="G159" s="19">
        <v>23</v>
      </c>
      <c r="H159" s="19">
        <v>24.9</v>
      </c>
      <c r="I159" s="19">
        <v>0</v>
      </c>
      <c r="J159" s="9">
        <f t="shared" ref="J159" si="426">(IF(F159="SELL",G159-H159,IF(F159="BUY",H159-G159)))*E159</f>
        <v>3516.8999999999974</v>
      </c>
      <c r="K159" s="19">
        <v>0</v>
      </c>
      <c r="L159" s="10">
        <f t="shared" ref="L159" si="427">(K159+J159)/E159</f>
        <v>1.8999999999999986</v>
      </c>
      <c r="M159" s="10">
        <f t="shared" ref="M159" si="428">L159*E159</f>
        <v>3516.8999999999974</v>
      </c>
    </row>
    <row r="160" spans="1:13">
      <c r="A160" s="16">
        <v>43986</v>
      </c>
      <c r="B160" s="7" t="s">
        <v>192</v>
      </c>
      <c r="C160" s="17" t="s">
        <v>19</v>
      </c>
      <c r="D160" s="17">
        <v>2300</v>
      </c>
      <c r="E160" s="18">
        <v>250</v>
      </c>
      <c r="F160" s="7" t="s">
        <v>13</v>
      </c>
      <c r="G160" s="19">
        <v>134</v>
      </c>
      <c r="H160" s="19">
        <v>155</v>
      </c>
      <c r="I160" s="19">
        <v>0</v>
      </c>
      <c r="J160" s="9">
        <f t="shared" ref="J160" si="429">(IF(F160="SELL",G160-H160,IF(F160="BUY",H160-G160)))*E160</f>
        <v>5250</v>
      </c>
      <c r="K160" s="19">
        <v>0</v>
      </c>
      <c r="L160" s="10">
        <f t="shared" ref="L160" si="430">(K160+J160)/E160</f>
        <v>21</v>
      </c>
      <c r="M160" s="10">
        <f t="shared" ref="M160" si="431">L160*E160</f>
        <v>5250</v>
      </c>
    </row>
    <row r="161" spans="1:13">
      <c r="A161" s="16">
        <v>43986</v>
      </c>
      <c r="B161" s="7" t="s">
        <v>194</v>
      </c>
      <c r="C161" s="17" t="s">
        <v>19</v>
      </c>
      <c r="D161" s="17">
        <v>33</v>
      </c>
      <c r="E161" s="18">
        <v>8300</v>
      </c>
      <c r="F161" s="7" t="s">
        <v>13</v>
      </c>
      <c r="G161" s="19">
        <v>2.5</v>
      </c>
      <c r="H161" s="19">
        <v>2.2999999999999998</v>
      </c>
      <c r="I161" s="19">
        <v>0</v>
      </c>
      <c r="J161" s="9">
        <f t="shared" ref="J161" si="432">(IF(F161="SELL",G161-H161,IF(F161="BUY",H161-G161)))*E161</f>
        <v>-1660.0000000000014</v>
      </c>
      <c r="K161" s="19">
        <v>0</v>
      </c>
      <c r="L161" s="10">
        <f t="shared" ref="L161" si="433">(K161+J161)/E161</f>
        <v>-0.20000000000000018</v>
      </c>
      <c r="M161" s="10">
        <f t="shared" ref="M161" si="434">L161*E161</f>
        <v>-1660.0000000000014</v>
      </c>
    </row>
    <row r="162" spans="1:13">
      <c r="A162" s="16">
        <v>43985</v>
      </c>
      <c r="B162" s="7" t="s">
        <v>101</v>
      </c>
      <c r="C162" s="17" t="s">
        <v>19</v>
      </c>
      <c r="D162" s="17">
        <v>100</v>
      </c>
      <c r="E162" s="18">
        <v>3500</v>
      </c>
      <c r="F162" s="7" t="s">
        <v>13</v>
      </c>
      <c r="G162" s="19">
        <v>4.5</v>
      </c>
      <c r="H162" s="19">
        <v>5.7</v>
      </c>
      <c r="I162" s="19">
        <v>6.85</v>
      </c>
      <c r="J162" s="9">
        <f t="shared" ref="J162" si="435">(IF(F162="SELL",G162-H162,IF(F162="BUY",H162-G162)))*E162</f>
        <v>4200.0000000000009</v>
      </c>
      <c r="K162" s="19">
        <f>E162*1.15</f>
        <v>4024.9999999999995</v>
      </c>
      <c r="L162" s="10">
        <f t="shared" ref="L162" si="436">(K162+J162)/E162</f>
        <v>2.35</v>
      </c>
      <c r="M162" s="10">
        <f t="shared" ref="M162" si="437">L162*E162</f>
        <v>8225</v>
      </c>
    </row>
    <row r="163" spans="1:13">
      <c r="A163" s="16">
        <v>43985</v>
      </c>
      <c r="B163" s="7" t="s">
        <v>210</v>
      </c>
      <c r="C163" s="17" t="s">
        <v>19</v>
      </c>
      <c r="D163" s="17">
        <v>1020</v>
      </c>
      <c r="E163" s="18">
        <v>1100</v>
      </c>
      <c r="F163" s="7" t="s">
        <v>13</v>
      </c>
      <c r="G163" s="19">
        <v>30.5</v>
      </c>
      <c r="H163" s="19">
        <v>35</v>
      </c>
      <c r="I163" s="19">
        <v>0</v>
      </c>
      <c r="J163" s="9">
        <f t="shared" ref="J163" si="438">(IF(F163="SELL",G163-H163,IF(F163="BUY",H163-G163)))*E163</f>
        <v>4950</v>
      </c>
      <c r="K163" s="19">
        <v>0</v>
      </c>
      <c r="L163" s="10">
        <f t="shared" ref="L163" si="439">(K163+J163)/E163</f>
        <v>4.5</v>
      </c>
      <c r="M163" s="10">
        <f t="shared" ref="M163" si="440">L163*E163</f>
        <v>4950</v>
      </c>
    </row>
    <row r="164" spans="1:13">
      <c r="A164" s="16">
        <v>43984</v>
      </c>
      <c r="B164" s="7" t="s">
        <v>56</v>
      </c>
      <c r="C164" s="17" t="s">
        <v>19</v>
      </c>
      <c r="D164" s="17">
        <v>570</v>
      </c>
      <c r="E164" s="18">
        <v>1851</v>
      </c>
      <c r="F164" s="7" t="s">
        <v>13</v>
      </c>
      <c r="G164" s="19">
        <v>25</v>
      </c>
      <c r="H164" s="19">
        <v>22</v>
      </c>
      <c r="I164" s="19">
        <v>0</v>
      </c>
      <c r="J164" s="9">
        <f t="shared" ref="J164" si="441">(IF(F164="SELL",G164-H164,IF(F164="BUY",H164-G164)))*E164</f>
        <v>-5553</v>
      </c>
      <c r="K164" s="19">
        <v>0</v>
      </c>
      <c r="L164" s="10">
        <f t="shared" ref="L164" si="442">(K164+J164)/E164</f>
        <v>-3</v>
      </c>
      <c r="M164" s="10">
        <f t="shared" ref="M164" si="443">L164*E164</f>
        <v>-5553</v>
      </c>
    </row>
    <row r="165" spans="1:13">
      <c r="A165" s="16">
        <v>43984</v>
      </c>
      <c r="B165" s="7" t="s">
        <v>178</v>
      </c>
      <c r="C165" s="17" t="s">
        <v>19</v>
      </c>
      <c r="D165" s="17">
        <v>650</v>
      </c>
      <c r="E165" s="18">
        <v>1150</v>
      </c>
      <c r="F165" s="7" t="s">
        <v>13</v>
      </c>
      <c r="G165" s="19">
        <v>29</v>
      </c>
      <c r="H165" s="19">
        <v>24</v>
      </c>
      <c r="I165" s="19">
        <v>0</v>
      </c>
      <c r="J165" s="9">
        <f t="shared" ref="J165" si="444">(IF(F165="SELL",G165-H165,IF(F165="BUY",H165-G165)))*E165</f>
        <v>-5750</v>
      </c>
      <c r="K165" s="19">
        <v>0</v>
      </c>
      <c r="L165" s="10">
        <f t="shared" ref="L165" si="445">(K165+J165)/E165</f>
        <v>-5</v>
      </c>
      <c r="M165" s="10">
        <f t="shared" ref="M165" si="446">L165*E165</f>
        <v>-5750</v>
      </c>
    </row>
    <row r="166" spans="1:13">
      <c r="A166" s="16">
        <v>43983</v>
      </c>
      <c r="B166" s="7" t="s">
        <v>192</v>
      </c>
      <c r="C166" s="17" t="s">
        <v>19</v>
      </c>
      <c r="D166" s="17">
        <v>2100</v>
      </c>
      <c r="E166" s="18">
        <v>250</v>
      </c>
      <c r="F166" s="7" t="s">
        <v>13</v>
      </c>
      <c r="G166" s="19">
        <v>130</v>
      </c>
      <c r="H166" s="19">
        <v>150</v>
      </c>
      <c r="I166" s="19">
        <v>180</v>
      </c>
      <c r="J166" s="9">
        <f t="shared" ref="J166" si="447">(IF(F166="SELL",G166-H166,IF(F166="BUY",H166-G166)))*E166</f>
        <v>5000</v>
      </c>
      <c r="K166" s="19">
        <f>E166*30</f>
        <v>7500</v>
      </c>
      <c r="L166" s="10">
        <f t="shared" ref="L166" si="448">(K166+J166)/E166</f>
        <v>50</v>
      </c>
      <c r="M166" s="10">
        <f t="shared" ref="M166" si="449">L166*E166</f>
        <v>12500</v>
      </c>
    </row>
    <row r="167" spans="1:13">
      <c r="A167" s="16">
        <v>43980</v>
      </c>
      <c r="B167" s="7" t="s">
        <v>175</v>
      </c>
      <c r="C167" s="17" t="s">
        <v>19</v>
      </c>
      <c r="D167" s="17">
        <v>760</v>
      </c>
      <c r="E167" s="18">
        <v>1000</v>
      </c>
      <c r="F167" s="7" t="s">
        <v>13</v>
      </c>
      <c r="G167" s="19">
        <v>30.5</v>
      </c>
      <c r="H167" s="19">
        <v>26</v>
      </c>
      <c r="I167" s="19">
        <v>0</v>
      </c>
      <c r="J167" s="9">
        <f t="shared" ref="J167" si="450">(IF(F167="SELL",G167-H167,IF(F167="BUY",H167-G167)))*E167</f>
        <v>-4500</v>
      </c>
      <c r="K167" s="19">
        <v>0</v>
      </c>
      <c r="L167" s="10">
        <f t="shared" ref="L167" si="451">(K167+J167)/E167</f>
        <v>-4.5</v>
      </c>
      <c r="M167" s="10">
        <f t="shared" ref="M167" si="452">L167*E167</f>
        <v>-4500</v>
      </c>
    </row>
    <row r="168" spans="1:13">
      <c r="A168" s="16">
        <v>43978</v>
      </c>
      <c r="B168" s="7" t="s">
        <v>203</v>
      </c>
      <c r="C168" s="17" t="s">
        <v>19</v>
      </c>
      <c r="D168" s="17">
        <v>115</v>
      </c>
      <c r="E168" s="18">
        <v>6000</v>
      </c>
      <c r="F168" s="7" t="s">
        <v>13</v>
      </c>
      <c r="G168" s="19">
        <v>1.7</v>
      </c>
      <c r="H168" s="19">
        <v>2.5</v>
      </c>
      <c r="I168" s="19">
        <v>4</v>
      </c>
      <c r="J168" s="9">
        <f t="shared" ref="J168" si="453">(IF(F168="SELL",G168-H168,IF(F168="BUY",H168-G168)))*E168</f>
        <v>4800</v>
      </c>
      <c r="K168" s="19">
        <f>E168*1.5</f>
        <v>9000</v>
      </c>
      <c r="L168" s="10">
        <f t="shared" ref="L168" si="454">(K168+J168)/E168</f>
        <v>2.2999999999999998</v>
      </c>
      <c r="M168" s="10">
        <f t="shared" ref="M168" si="455">L168*E168</f>
        <v>13799.999999999998</v>
      </c>
    </row>
    <row r="169" spans="1:13">
      <c r="A169" s="16">
        <v>43978</v>
      </c>
      <c r="B169" s="7" t="s">
        <v>192</v>
      </c>
      <c r="C169" s="17" t="s">
        <v>18</v>
      </c>
      <c r="D169" s="17">
        <v>1800</v>
      </c>
      <c r="E169" s="18">
        <v>250</v>
      </c>
      <c r="F169" s="7" t="s">
        <v>13</v>
      </c>
      <c r="G169" s="19">
        <v>20</v>
      </c>
      <c r="H169" s="19">
        <v>37.9</v>
      </c>
      <c r="I169" s="19">
        <v>0</v>
      </c>
      <c r="J169" s="9">
        <f t="shared" ref="J169" si="456">(IF(F169="SELL",G169-H169,IF(F169="BUY",H169-G169)))*E169</f>
        <v>4475</v>
      </c>
      <c r="K169" s="19">
        <v>0</v>
      </c>
      <c r="L169" s="10">
        <f t="shared" ref="L169" si="457">(K169+J169)/E169</f>
        <v>17.899999999999999</v>
      </c>
      <c r="M169" s="10">
        <f t="shared" ref="M169" si="458">L169*E169</f>
        <v>4475</v>
      </c>
    </row>
    <row r="170" spans="1:13">
      <c r="A170" s="16">
        <v>43977</v>
      </c>
      <c r="B170" s="7" t="s">
        <v>192</v>
      </c>
      <c r="C170" s="17" t="s">
        <v>18</v>
      </c>
      <c r="D170" s="17">
        <v>1900</v>
      </c>
      <c r="E170" s="18">
        <v>250</v>
      </c>
      <c r="F170" s="7" t="s">
        <v>13</v>
      </c>
      <c r="G170" s="19">
        <v>55</v>
      </c>
      <c r="H170" s="19">
        <v>75</v>
      </c>
      <c r="I170" s="19">
        <v>0</v>
      </c>
      <c r="J170" s="9">
        <f t="shared" ref="J170" si="459">(IF(F170="SELL",G170-H170,IF(F170="BUY",H170-G170)))*E170</f>
        <v>5000</v>
      </c>
      <c r="K170" s="19">
        <v>0</v>
      </c>
      <c r="L170" s="10">
        <f t="shared" ref="L170" si="460">(K170+J170)/E170</f>
        <v>20</v>
      </c>
      <c r="M170" s="10">
        <f t="shared" ref="M170" si="461">L170*E170</f>
        <v>5000</v>
      </c>
    </row>
    <row r="171" spans="1:13">
      <c r="A171" s="16">
        <v>43977</v>
      </c>
      <c r="B171" s="7" t="s">
        <v>124</v>
      </c>
      <c r="C171" s="17" t="s">
        <v>19</v>
      </c>
      <c r="D171" s="17">
        <v>3900</v>
      </c>
      <c r="E171" s="18">
        <v>250</v>
      </c>
      <c r="F171" s="7" t="s">
        <v>13</v>
      </c>
      <c r="G171" s="19">
        <v>60</v>
      </c>
      <c r="H171" s="19">
        <v>40</v>
      </c>
      <c r="I171" s="19">
        <v>0</v>
      </c>
      <c r="J171" s="9">
        <f t="shared" ref="J171" si="462">(IF(F171="SELL",G171-H171,IF(F171="BUY",H171-G171)))*E171</f>
        <v>-5000</v>
      </c>
      <c r="K171" s="19">
        <v>0</v>
      </c>
      <c r="L171" s="10">
        <f t="shared" ref="L171" si="463">(K171+J171)/E171</f>
        <v>-20</v>
      </c>
      <c r="M171" s="10">
        <f t="shared" ref="M171" si="464">L171*E171</f>
        <v>-5000</v>
      </c>
    </row>
    <row r="172" spans="1:13">
      <c r="A172" s="16">
        <v>43973</v>
      </c>
      <c r="B172" s="7" t="s">
        <v>187</v>
      </c>
      <c r="C172" s="17" t="s">
        <v>18</v>
      </c>
      <c r="D172" s="17">
        <v>240</v>
      </c>
      <c r="E172" s="18">
        <v>1300</v>
      </c>
      <c r="F172" s="7" t="s">
        <v>13</v>
      </c>
      <c r="G172" s="19">
        <v>12</v>
      </c>
      <c r="H172" s="19">
        <v>15.5</v>
      </c>
      <c r="I172" s="19">
        <v>0</v>
      </c>
      <c r="J172" s="9">
        <f t="shared" ref="J172" si="465">(IF(F172="SELL",G172-H172,IF(F172="BUY",H172-G172)))*E172</f>
        <v>4550</v>
      </c>
      <c r="K172" s="19">
        <v>0</v>
      </c>
      <c r="L172" s="10">
        <f t="shared" ref="L172" si="466">(K172+J172)/E172</f>
        <v>3.5</v>
      </c>
      <c r="M172" s="10">
        <f t="shared" ref="M172" si="467">L172*E172</f>
        <v>4550</v>
      </c>
    </row>
    <row r="173" spans="1:13">
      <c r="A173" s="16">
        <v>43973</v>
      </c>
      <c r="B173" s="7" t="s">
        <v>192</v>
      </c>
      <c r="C173" s="17" t="s">
        <v>18</v>
      </c>
      <c r="D173" s="17">
        <v>1900</v>
      </c>
      <c r="E173" s="18">
        <v>250</v>
      </c>
      <c r="F173" s="7" t="s">
        <v>13</v>
      </c>
      <c r="G173" s="19">
        <v>68</v>
      </c>
      <c r="H173" s="19">
        <v>90</v>
      </c>
      <c r="I173" s="19">
        <v>0</v>
      </c>
      <c r="J173" s="9">
        <f t="shared" ref="J173" si="468">(IF(F173="SELL",G173-H173,IF(F173="BUY",H173-G173)))*E173</f>
        <v>5500</v>
      </c>
      <c r="K173" s="19">
        <v>0</v>
      </c>
      <c r="L173" s="10">
        <f t="shared" ref="L173" si="469">(K173+J173)/E173</f>
        <v>22</v>
      </c>
      <c r="M173" s="10">
        <f t="shared" ref="M173" si="470">L173*E173</f>
        <v>5500</v>
      </c>
    </row>
    <row r="174" spans="1:13">
      <c r="A174" s="16">
        <v>43972</v>
      </c>
      <c r="B174" s="7" t="s">
        <v>137</v>
      </c>
      <c r="C174" s="17" t="s">
        <v>19</v>
      </c>
      <c r="D174" s="17">
        <v>460</v>
      </c>
      <c r="E174" s="18">
        <v>1250</v>
      </c>
      <c r="F174" s="7" t="s">
        <v>13</v>
      </c>
      <c r="G174" s="19">
        <v>13</v>
      </c>
      <c r="H174" s="19">
        <v>15.5</v>
      </c>
      <c r="I174" s="19">
        <v>0</v>
      </c>
      <c r="J174" s="9">
        <f t="shared" ref="J174" si="471">(IF(F174="SELL",G174-H174,IF(F174="BUY",H174-G174)))*E174</f>
        <v>3125</v>
      </c>
      <c r="K174" s="19">
        <v>0</v>
      </c>
      <c r="L174" s="10">
        <f t="shared" ref="L174" si="472">(K174+J174)/E174</f>
        <v>2.5</v>
      </c>
      <c r="M174" s="10">
        <f t="shared" ref="M174" si="473">L174*E174</f>
        <v>3125</v>
      </c>
    </row>
    <row r="175" spans="1:13">
      <c r="A175" s="16">
        <v>43972</v>
      </c>
      <c r="B175" s="7" t="s">
        <v>141</v>
      </c>
      <c r="C175" s="17" t="s">
        <v>19</v>
      </c>
      <c r="D175" s="17">
        <v>310</v>
      </c>
      <c r="E175" s="18">
        <v>1375</v>
      </c>
      <c r="F175" s="7" t="s">
        <v>13</v>
      </c>
      <c r="G175" s="19">
        <v>11</v>
      </c>
      <c r="H175" s="19">
        <v>6</v>
      </c>
      <c r="I175" s="19">
        <v>0</v>
      </c>
      <c r="J175" s="9">
        <f t="shared" ref="J175" si="474">(IF(F175="SELL",G175-H175,IF(F175="BUY",H175-G175)))*E175</f>
        <v>-6875</v>
      </c>
      <c r="K175" s="19">
        <v>0</v>
      </c>
      <c r="L175" s="10">
        <f t="shared" ref="L175" si="475">(K175+J175)/E175</f>
        <v>-5</v>
      </c>
      <c r="M175" s="10">
        <f t="shared" ref="M175" si="476">L175*E175</f>
        <v>-6875</v>
      </c>
    </row>
    <row r="176" spans="1:13">
      <c r="A176" s="16">
        <v>43971</v>
      </c>
      <c r="B176" s="7" t="s">
        <v>60</v>
      </c>
      <c r="C176" s="17" t="s">
        <v>19</v>
      </c>
      <c r="D176" s="17">
        <v>340</v>
      </c>
      <c r="E176" s="18">
        <v>1400</v>
      </c>
      <c r="F176" s="7" t="s">
        <v>13</v>
      </c>
      <c r="G176" s="19">
        <v>18</v>
      </c>
      <c r="H176" s="19">
        <v>22</v>
      </c>
      <c r="I176" s="19">
        <v>0</v>
      </c>
      <c r="J176" s="9">
        <f t="shared" ref="J176" si="477">(IF(F176="SELL",G176-H176,IF(F176="BUY",H176-G176)))*E176</f>
        <v>5600</v>
      </c>
      <c r="K176" s="19">
        <v>0</v>
      </c>
      <c r="L176" s="10">
        <f t="shared" ref="L176" si="478">(K176+J176)/E176</f>
        <v>4</v>
      </c>
      <c r="M176" s="10">
        <f t="shared" ref="M176" si="479">L176*E176</f>
        <v>5600</v>
      </c>
    </row>
    <row r="177" spans="1:13">
      <c r="A177" s="16">
        <v>43971</v>
      </c>
      <c r="B177" s="7" t="s">
        <v>179</v>
      </c>
      <c r="C177" s="17" t="s">
        <v>19</v>
      </c>
      <c r="D177" s="17">
        <v>135</v>
      </c>
      <c r="E177" s="18">
        <v>3300</v>
      </c>
      <c r="F177" s="7" t="s">
        <v>13</v>
      </c>
      <c r="G177" s="19">
        <v>6.5</v>
      </c>
      <c r="H177" s="19">
        <v>7</v>
      </c>
      <c r="I177" s="19">
        <v>0</v>
      </c>
      <c r="J177" s="9">
        <f t="shared" ref="J177" si="480">(IF(F177="SELL",G177-H177,IF(F177="BUY",H177-G177)))*E177</f>
        <v>1650</v>
      </c>
      <c r="K177" s="19">
        <v>0</v>
      </c>
      <c r="L177" s="10">
        <f t="shared" ref="L177" si="481">(K177+J177)/E177</f>
        <v>0.5</v>
      </c>
      <c r="M177" s="10">
        <f t="shared" ref="M177" si="482">L177*E177</f>
        <v>1650</v>
      </c>
    </row>
    <row r="178" spans="1:13">
      <c r="A178" s="16">
        <v>43970</v>
      </c>
      <c r="B178" s="7" t="s">
        <v>214</v>
      </c>
      <c r="C178" s="17" t="s">
        <v>19</v>
      </c>
      <c r="D178" s="17">
        <v>1940</v>
      </c>
      <c r="E178" s="18">
        <v>250</v>
      </c>
      <c r="F178" s="7" t="s">
        <v>13</v>
      </c>
      <c r="G178" s="19">
        <v>61</v>
      </c>
      <c r="H178" s="19">
        <v>40</v>
      </c>
      <c r="I178" s="19">
        <v>0</v>
      </c>
      <c r="J178" s="9">
        <f t="shared" ref="J178" si="483">(IF(F178="SELL",G178-H178,IF(F178="BUY",H178-G178)))*E178</f>
        <v>-5250</v>
      </c>
      <c r="K178" s="19">
        <v>0</v>
      </c>
      <c r="L178" s="10">
        <f t="shared" ref="L178" si="484">(K178+J178)/E178</f>
        <v>-21</v>
      </c>
      <c r="M178" s="10">
        <f t="shared" ref="M178" si="485">L178*E178</f>
        <v>-5250</v>
      </c>
    </row>
    <row r="179" spans="1:13">
      <c r="A179" s="16">
        <v>43970</v>
      </c>
      <c r="B179" s="7" t="s">
        <v>210</v>
      </c>
      <c r="C179" s="17" t="s">
        <v>19</v>
      </c>
      <c r="D179" s="17">
        <v>840</v>
      </c>
      <c r="E179" s="18">
        <v>1100</v>
      </c>
      <c r="F179" s="7" t="s">
        <v>13</v>
      </c>
      <c r="G179" s="19">
        <v>32</v>
      </c>
      <c r="H179" s="19">
        <v>28</v>
      </c>
      <c r="I179" s="19">
        <v>0</v>
      </c>
      <c r="J179" s="9">
        <f t="shared" ref="J179" si="486">(IF(F179="SELL",G179-H179,IF(F179="BUY",H179-G179)))*E179</f>
        <v>-4400</v>
      </c>
      <c r="K179" s="19">
        <v>0</v>
      </c>
      <c r="L179" s="10">
        <f t="shared" ref="L179" si="487">(K179+J179)/E179</f>
        <v>-4</v>
      </c>
      <c r="M179" s="10">
        <f t="shared" ref="M179" si="488">L179*E179</f>
        <v>-4400</v>
      </c>
    </row>
    <row r="180" spans="1:13">
      <c r="A180" s="16">
        <v>43970</v>
      </c>
      <c r="B180" s="7" t="s">
        <v>136</v>
      </c>
      <c r="C180" s="17" t="s">
        <v>19</v>
      </c>
      <c r="D180" s="17">
        <v>270</v>
      </c>
      <c r="E180" s="18">
        <v>1500</v>
      </c>
      <c r="F180" s="7" t="s">
        <v>13</v>
      </c>
      <c r="G180" s="19">
        <v>17.5</v>
      </c>
      <c r="H180" s="19">
        <v>14.5</v>
      </c>
      <c r="I180" s="19">
        <v>0</v>
      </c>
      <c r="J180" s="9">
        <f t="shared" ref="J180" si="489">(IF(F180="SELL",G180-H180,IF(F180="BUY",H180-G180)))*E180</f>
        <v>-4500</v>
      </c>
      <c r="K180" s="19">
        <v>0</v>
      </c>
      <c r="L180" s="10">
        <f t="shared" ref="L180" si="490">(K180+J180)/E180</f>
        <v>-3</v>
      </c>
      <c r="M180" s="10">
        <f t="shared" ref="M180" si="491">L180*E180</f>
        <v>-4500</v>
      </c>
    </row>
    <row r="181" spans="1:13">
      <c r="A181" s="16">
        <v>43969</v>
      </c>
      <c r="B181" s="7" t="s">
        <v>192</v>
      </c>
      <c r="C181" s="17" t="s">
        <v>18</v>
      </c>
      <c r="D181" s="17">
        <v>2000</v>
      </c>
      <c r="E181" s="18">
        <v>250</v>
      </c>
      <c r="F181" s="7" t="s">
        <v>13</v>
      </c>
      <c r="G181" s="19">
        <v>153</v>
      </c>
      <c r="H181" s="19">
        <v>180</v>
      </c>
      <c r="I181" s="19">
        <v>193</v>
      </c>
      <c r="J181" s="9">
        <f t="shared" ref="J181" si="492">(IF(F181="SELL",G181-H181,IF(F181="BUY",H181-G181)))*E181</f>
        <v>6750</v>
      </c>
      <c r="K181" s="19">
        <f>E181*13</f>
        <v>3250</v>
      </c>
      <c r="L181" s="10">
        <f t="shared" ref="L181" si="493">(K181+J181)/E181</f>
        <v>40</v>
      </c>
      <c r="M181" s="10">
        <f t="shared" ref="M181" si="494">L181*E181</f>
        <v>10000</v>
      </c>
    </row>
    <row r="182" spans="1:13">
      <c r="A182" s="16">
        <v>43969</v>
      </c>
      <c r="B182" s="7" t="s">
        <v>42</v>
      </c>
      <c r="C182" s="17" t="s">
        <v>18</v>
      </c>
      <c r="D182" s="17">
        <v>180</v>
      </c>
      <c r="E182" s="18">
        <v>2100</v>
      </c>
      <c r="F182" s="7" t="s">
        <v>13</v>
      </c>
      <c r="G182" s="19">
        <v>9.1999999999999993</v>
      </c>
      <c r="H182" s="19">
        <v>12</v>
      </c>
      <c r="I182" s="19">
        <v>13</v>
      </c>
      <c r="J182" s="9">
        <f t="shared" ref="J182" si="495">(IF(F182="SELL",G182-H182,IF(F182="BUY",H182-G182)))*E182</f>
        <v>5880.0000000000018</v>
      </c>
      <c r="K182" s="19">
        <f>E182*1</f>
        <v>2100</v>
      </c>
      <c r="L182" s="10">
        <f t="shared" ref="L182" si="496">(K182+J182)/E182</f>
        <v>3.8000000000000007</v>
      </c>
      <c r="M182" s="10">
        <f t="shared" ref="M182" si="497">L182*E182</f>
        <v>7980.0000000000018</v>
      </c>
    </row>
    <row r="183" spans="1:13">
      <c r="A183" s="16">
        <v>43966</v>
      </c>
      <c r="B183" s="7" t="s">
        <v>225</v>
      </c>
      <c r="C183" s="17" t="s">
        <v>19</v>
      </c>
      <c r="D183" s="17">
        <v>330</v>
      </c>
      <c r="E183" s="18">
        <v>2300</v>
      </c>
      <c r="F183" s="7" t="s">
        <v>13</v>
      </c>
      <c r="G183" s="19">
        <v>16</v>
      </c>
      <c r="H183" s="19">
        <v>19</v>
      </c>
      <c r="I183" s="19">
        <v>0</v>
      </c>
      <c r="J183" s="9">
        <f t="shared" ref="J183" si="498">(IF(F183="SELL",G183-H183,IF(F183="BUY",H183-G183)))*E183</f>
        <v>6900</v>
      </c>
      <c r="K183" s="19">
        <v>0</v>
      </c>
      <c r="L183" s="10">
        <f t="shared" ref="L183" si="499">(K183+J183)/E183</f>
        <v>3</v>
      </c>
      <c r="M183" s="10">
        <f t="shared" ref="M183" si="500">L183*E183</f>
        <v>6900</v>
      </c>
    </row>
    <row r="184" spans="1:13">
      <c r="A184" s="16">
        <v>43965</v>
      </c>
      <c r="B184" s="7" t="s">
        <v>121</v>
      </c>
      <c r="C184" s="17" t="s">
        <v>19</v>
      </c>
      <c r="D184" s="17">
        <v>1700</v>
      </c>
      <c r="E184" s="18">
        <v>500</v>
      </c>
      <c r="F184" s="7" t="s">
        <v>13</v>
      </c>
      <c r="G184" s="19">
        <v>61</v>
      </c>
      <c r="H184" s="19">
        <v>48</v>
      </c>
      <c r="I184" s="19">
        <v>0</v>
      </c>
      <c r="J184" s="9">
        <f t="shared" ref="J184" si="501">(IF(F184="SELL",G184-H184,IF(F184="BUY",H184-G184)))*E184</f>
        <v>-6500</v>
      </c>
      <c r="K184" s="19">
        <v>0</v>
      </c>
      <c r="L184" s="10">
        <f t="shared" ref="L184" si="502">(K184+J184)/E184</f>
        <v>-13</v>
      </c>
      <c r="M184" s="10">
        <f t="shared" ref="M184" si="503">L184*E184</f>
        <v>-6500</v>
      </c>
    </row>
    <row r="185" spans="1:13">
      <c r="A185" s="16">
        <v>43964</v>
      </c>
      <c r="B185" s="7" t="s">
        <v>139</v>
      </c>
      <c r="C185" s="17" t="s">
        <v>19</v>
      </c>
      <c r="D185" s="17">
        <v>690</v>
      </c>
      <c r="E185" s="18">
        <v>1200</v>
      </c>
      <c r="F185" s="7" t="s">
        <v>13</v>
      </c>
      <c r="G185" s="19">
        <v>25</v>
      </c>
      <c r="H185" s="19">
        <v>28</v>
      </c>
      <c r="I185" s="19">
        <v>0</v>
      </c>
      <c r="J185" s="9">
        <f t="shared" ref="J185" si="504">(IF(F185="SELL",G185-H185,IF(F185="BUY",H185-G185)))*E185</f>
        <v>3600</v>
      </c>
      <c r="K185" s="19">
        <v>0</v>
      </c>
      <c r="L185" s="10">
        <f t="shared" ref="L185" si="505">(K185+J185)/E185</f>
        <v>3</v>
      </c>
      <c r="M185" s="10">
        <f t="shared" ref="M185" si="506">L185*E185</f>
        <v>3600</v>
      </c>
    </row>
    <row r="186" spans="1:13">
      <c r="A186" s="16">
        <v>43964</v>
      </c>
      <c r="B186" s="7" t="s">
        <v>175</v>
      </c>
      <c r="C186" s="17" t="s">
        <v>19</v>
      </c>
      <c r="D186" s="17">
        <v>740</v>
      </c>
      <c r="E186" s="18">
        <v>1000</v>
      </c>
      <c r="F186" s="7" t="s">
        <v>13</v>
      </c>
      <c r="G186" s="19">
        <v>15</v>
      </c>
      <c r="H186" s="19">
        <v>11</v>
      </c>
      <c r="I186" s="19">
        <v>0</v>
      </c>
      <c r="J186" s="9">
        <f t="shared" ref="J186" si="507">(IF(F186="SELL",G186-H186,IF(F186="BUY",H186-G186)))*E186</f>
        <v>-4000</v>
      </c>
      <c r="K186" s="19">
        <v>0</v>
      </c>
      <c r="L186" s="10">
        <f t="shared" ref="L186" si="508">(K186+J186)/E186</f>
        <v>-4</v>
      </c>
      <c r="M186" s="10">
        <f t="shared" ref="M186" si="509">L186*E186</f>
        <v>-4000</v>
      </c>
    </row>
    <row r="187" spans="1:13">
      <c r="A187" s="16">
        <v>43963</v>
      </c>
      <c r="B187" s="7" t="s">
        <v>139</v>
      </c>
      <c r="C187" s="17" t="s">
        <v>19</v>
      </c>
      <c r="D187" s="17">
        <v>690</v>
      </c>
      <c r="E187" s="18">
        <v>1200</v>
      </c>
      <c r="F187" s="7" t="s">
        <v>13</v>
      </c>
      <c r="G187" s="19">
        <v>22</v>
      </c>
      <c r="H187" s="19">
        <v>26</v>
      </c>
      <c r="I187" s="19">
        <v>0</v>
      </c>
      <c r="J187" s="9">
        <f t="shared" ref="J187" si="510">(IF(F187="SELL",G187-H187,IF(F187="BUY",H187-G187)))*E187</f>
        <v>4800</v>
      </c>
      <c r="K187" s="19">
        <v>0</v>
      </c>
      <c r="L187" s="10">
        <f t="shared" ref="L187" si="511">(K187+J187)/E187</f>
        <v>4</v>
      </c>
      <c r="M187" s="10">
        <f t="shared" ref="M187" si="512">L187*E187</f>
        <v>4800</v>
      </c>
    </row>
    <row r="188" spans="1:13">
      <c r="A188" s="16">
        <v>43963</v>
      </c>
      <c r="B188" s="7" t="s">
        <v>56</v>
      </c>
      <c r="C188" s="17" t="s">
        <v>19</v>
      </c>
      <c r="D188" s="17">
        <v>540</v>
      </c>
      <c r="E188" s="18">
        <v>1851</v>
      </c>
      <c r="F188" s="7" t="s">
        <v>13</v>
      </c>
      <c r="G188" s="19">
        <v>26</v>
      </c>
      <c r="H188" s="19">
        <v>29.5</v>
      </c>
      <c r="I188" s="19">
        <v>36</v>
      </c>
      <c r="J188" s="9">
        <f t="shared" ref="J188" si="513">(IF(F188="SELL",G188-H188,IF(F188="BUY",H188-G188)))*E188</f>
        <v>6478.5</v>
      </c>
      <c r="K188" s="19">
        <f>E188*6.5</f>
        <v>12031.5</v>
      </c>
      <c r="L188" s="10">
        <f t="shared" ref="L188" si="514">(K188+J188)/E188</f>
        <v>10</v>
      </c>
      <c r="M188" s="10">
        <f t="shared" ref="M188" si="515">L188*E188</f>
        <v>18510</v>
      </c>
    </row>
    <row r="189" spans="1:13">
      <c r="A189" s="16">
        <v>43962</v>
      </c>
      <c r="B189" s="7" t="s">
        <v>56</v>
      </c>
      <c r="C189" s="17" t="s">
        <v>19</v>
      </c>
      <c r="D189" s="17">
        <v>540</v>
      </c>
      <c r="E189" s="18">
        <v>1851</v>
      </c>
      <c r="F189" s="7" t="s">
        <v>13</v>
      </c>
      <c r="G189" s="19">
        <v>27</v>
      </c>
      <c r="H189" s="19">
        <v>29.7</v>
      </c>
      <c r="I189" s="19">
        <v>0</v>
      </c>
      <c r="J189" s="9">
        <f t="shared" ref="J189" si="516">(IF(F189="SELL",G189-H189,IF(F189="BUY",H189-G189)))*E189</f>
        <v>4997.6999999999989</v>
      </c>
      <c r="K189" s="19">
        <v>0</v>
      </c>
      <c r="L189" s="10">
        <f t="shared" ref="L189" si="517">(K189+J189)/E189</f>
        <v>2.6999999999999993</v>
      </c>
      <c r="M189" s="10">
        <f t="shared" ref="M189" si="518">L189*E189</f>
        <v>4997.6999999999989</v>
      </c>
    </row>
    <row r="190" spans="1:13">
      <c r="A190" s="16">
        <v>43962</v>
      </c>
      <c r="B190" s="7" t="s">
        <v>226</v>
      </c>
      <c r="C190" s="17" t="s">
        <v>19</v>
      </c>
      <c r="D190" s="17">
        <v>360</v>
      </c>
      <c r="E190" s="18">
        <v>2700</v>
      </c>
      <c r="F190" s="7" t="s">
        <v>13</v>
      </c>
      <c r="G190" s="19">
        <v>17</v>
      </c>
      <c r="H190" s="19">
        <v>15</v>
      </c>
      <c r="I190" s="19">
        <v>0</v>
      </c>
      <c r="J190" s="9">
        <f t="shared" ref="J190:J192" si="519">(IF(F190="SELL",G190-H190,IF(F190="BUY",H190-G190)))*E190</f>
        <v>-5400</v>
      </c>
      <c r="K190" s="19">
        <v>0</v>
      </c>
      <c r="L190" s="10">
        <f t="shared" ref="L190:L192" si="520">(K190+J190)/E190</f>
        <v>-2</v>
      </c>
      <c r="M190" s="10">
        <f t="shared" ref="M190:M192" si="521">L190*E190</f>
        <v>-5400</v>
      </c>
    </row>
    <row r="191" spans="1:13">
      <c r="A191" s="16">
        <v>43959</v>
      </c>
      <c r="B191" s="7" t="s">
        <v>121</v>
      </c>
      <c r="C191" s="17" t="s">
        <v>19</v>
      </c>
      <c r="D191" s="17">
        <v>1600</v>
      </c>
      <c r="E191" s="18">
        <v>500</v>
      </c>
      <c r="F191" s="7" t="s">
        <v>13</v>
      </c>
      <c r="G191" s="19">
        <v>60</v>
      </c>
      <c r="H191" s="19">
        <v>70</v>
      </c>
      <c r="I191" s="19">
        <v>0</v>
      </c>
      <c r="J191" s="9">
        <f t="shared" ref="J191" si="522">(IF(F191="SELL",G191-H191,IF(F191="BUY",H191-G191)))*E191</f>
        <v>5000</v>
      </c>
      <c r="K191" s="19">
        <v>0</v>
      </c>
      <c r="L191" s="10">
        <f t="shared" ref="L191" si="523">(K191+J191)/E191</f>
        <v>10</v>
      </c>
      <c r="M191" s="10">
        <f t="shared" ref="M191" si="524">L191*E191</f>
        <v>5000</v>
      </c>
    </row>
    <row r="192" spans="1:13">
      <c r="A192" s="16">
        <v>43959</v>
      </c>
      <c r="B192" s="7" t="s">
        <v>139</v>
      </c>
      <c r="C192" s="17" t="s">
        <v>19</v>
      </c>
      <c r="D192" s="17">
        <v>670</v>
      </c>
      <c r="E192" s="18">
        <v>1200</v>
      </c>
      <c r="F192" s="7" t="s">
        <v>13</v>
      </c>
      <c r="G192" s="19">
        <v>30</v>
      </c>
      <c r="H192" s="19">
        <v>35</v>
      </c>
      <c r="I192" s="19">
        <v>45</v>
      </c>
      <c r="J192" s="9">
        <f t="shared" si="519"/>
        <v>6000</v>
      </c>
      <c r="K192" s="19">
        <f>E192*10</f>
        <v>12000</v>
      </c>
      <c r="L192" s="10">
        <f t="shared" si="520"/>
        <v>15</v>
      </c>
      <c r="M192" s="10">
        <f t="shared" si="521"/>
        <v>18000</v>
      </c>
    </row>
    <row r="193" spans="1:13">
      <c r="A193" s="16">
        <v>43958</v>
      </c>
      <c r="B193" s="7" t="s">
        <v>226</v>
      </c>
      <c r="C193" s="17" t="s">
        <v>19</v>
      </c>
      <c r="D193" s="17">
        <v>340</v>
      </c>
      <c r="E193" s="18">
        <v>2700</v>
      </c>
      <c r="F193" s="7" t="s">
        <v>13</v>
      </c>
      <c r="G193" s="19">
        <v>17</v>
      </c>
      <c r="H193" s="19">
        <v>19</v>
      </c>
      <c r="I193" s="19">
        <v>23</v>
      </c>
      <c r="J193" s="9">
        <f t="shared" ref="J193" si="525">(IF(F193="SELL",G193-H193,IF(F193="BUY",H193-G193)))*E193</f>
        <v>5400</v>
      </c>
      <c r="K193" s="19">
        <f>E193*4</f>
        <v>10800</v>
      </c>
      <c r="L193" s="10">
        <f t="shared" ref="L193" si="526">(K193+J193)/E193</f>
        <v>6</v>
      </c>
      <c r="M193" s="10">
        <f t="shared" ref="M193" si="527">L193*E193</f>
        <v>16200</v>
      </c>
    </row>
    <row r="194" spans="1:13">
      <c r="A194" s="16">
        <v>43958</v>
      </c>
      <c r="B194" s="7" t="s">
        <v>210</v>
      </c>
      <c r="C194" s="17" t="s">
        <v>19</v>
      </c>
      <c r="D194" s="17">
        <v>760</v>
      </c>
      <c r="E194" s="18">
        <v>1100</v>
      </c>
      <c r="F194" s="7" t="s">
        <v>13</v>
      </c>
      <c r="G194" s="19">
        <v>40</v>
      </c>
      <c r="H194" s="19">
        <v>43.55</v>
      </c>
      <c r="I194" s="19">
        <v>0</v>
      </c>
      <c r="J194" s="9">
        <f t="shared" ref="J194" si="528">(IF(F194="SELL",G194-H194,IF(F194="BUY",H194-G194)))*E194</f>
        <v>3904.9999999999968</v>
      </c>
      <c r="K194" s="19">
        <v>0</v>
      </c>
      <c r="L194" s="10">
        <f t="shared" ref="L194" si="529">(K194+J194)/E194</f>
        <v>3.5499999999999972</v>
      </c>
      <c r="M194" s="10">
        <f t="shared" ref="M194" si="530">L194*E194</f>
        <v>3904.9999999999968</v>
      </c>
    </row>
    <row r="195" spans="1:13">
      <c r="A195" s="16">
        <v>43958</v>
      </c>
      <c r="B195" s="7" t="s">
        <v>225</v>
      </c>
      <c r="C195" s="17" t="s">
        <v>19</v>
      </c>
      <c r="D195" s="17">
        <v>360</v>
      </c>
      <c r="E195" s="18">
        <v>2300</v>
      </c>
      <c r="F195" s="7" t="s">
        <v>13</v>
      </c>
      <c r="G195" s="19">
        <v>20.5</v>
      </c>
      <c r="H195" s="19">
        <v>18</v>
      </c>
      <c r="I195" s="19">
        <v>0</v>
      </c>
      <c r="J195" s="9">
        <f t="shared" ref="J195" si="531">(IF(F195="SELL",G195-H195,IF(F195="BUY",H195-G195)))*E195</f>
        <v>-5750</v>
      </c>
      <c r="K195" s="19">
        <v>0</v>
      </c>
      <c r="L195" s="10">
        <f t="shared" ref="L195" si="532">(K195+J195)/E195</f>
        <v>-2.5</v>
      </c>
      <c r="M195" s="10">
        <f t="shared" ref="M195" si="533">L195*E195</f>
        <v>-5750</v>
      </c>
    </row>
    <row r="196" spans="1:13">
      <c r="A196" s="16">
        <v>43957</v>
      </c>
      <c r="B196" s="7" t="s">
        <v>135</v>
      </c>
      <c r="C196" s="17" t="s">
        <v>19</v>
      </c>
      <c r="D196" s="17">
        <v>400</v>
      </c>
      <c r="E196" s="18">
        <v>1200</v>
      </c>
      <c r="F196" s="7" t="s">
        <v>13</v>
      </c>
      <c r="G196" s="19">
        <v>29</v>
      </c>
      <c r="H196" s="19">
        <v>32.4</v>
      </c>
      <c r="I196" s="19">
        <v>0</v>
      </c>
      <c r="J196" s="9">
        <f t="shared" ref="J196" si="534">(IF(F196="SELL",G196-H196,IF(F196="BUY",H196-G196)))*E196</f>
        <v>4079.9999999999982</v>
      </c>
      <c r="K196" s="19">
        <v>0</v>
      </c>
      <c r="L196" s="10">
        <f t="shared" ref="L196" si="535">(K196+J196)/E196</f>
        <v>3.3999999999999986</v>
      </c>
      <c r="M196" s="10">
        <f t="shared" ref="M196" si="536">L196*E196</f>
        <v>4079.9999999999982</v>
      </c>
    </row>
    <row r="197" spans="1:13">
      <c r="A197" s="16">
        <v>43957</v>
      </c>
      <c r="B197" s="7" t="s">
        <v>56</v>
      </c>
      <c r="C197" s="17" t="s">
        <v>19</v>
      </c>
      <c r="D197" s="17">
        <v>540</v>
      </c>
      <c r="E197" s="18">
        <v>1851</v>
      </c>
      <c r="F197" s="7" t="s">
        <v>13</v>
      </c>
      <c r="G197" s="19">
        <v>32</v>
      </c>
      <c r="H197" s="19">
        <v>35</v>
      </c>
      <c r="I197" s="19">
        <v>0</v>
      </c>
      <c r="J197" s="9">
        <f t="shared" ref="J197" si="537">(IF(F197="SELL",G197-H197,IF(F197="BUY",H197-G197)))*E197</f>
        <v>5553</v>
      </c>
      <c r="K197" s="19">
        <v>0</v>
      </c>
      <c r="L197" s="10">
        <f t="shared" ref="L197" si="538">(K197+J197)/E197</f>
        <v>3</v>
      </c>
      <c r="M197" s="10">
        <f t="shared" ref="M197" si="539">L197*E197</f>
        <v>5553</v>
      </c>
    </row>
    <row r="198" spans="1:13">
      <c r="A198" s="16">
        <v>43956</v>
      </c>
      <c r="B198" s="7" t="s">
        <v>56</v>
      </c>
      <c r="C198" s="17" t="s">
        <v>19</v>
      </c>
      <c r="D198" s="17">
        <v>550</v>
      </c>
      <c r="E198" s="18">
        <v>1851</v>
      </c>
      <c r="F198" s="7" t="s">
        <v>13</v>
      </c>
      <c r="G198" s="19">
        <v>31</v>
      </c>
      <c r="H198" s="19">
        <v>33</v>
      </c>
      <c r="I198" s="19">
        <v>0</v>
      </c>
      <c r="J198" s="9">
        <f t="shared" ref="J198" si="540">(IF(F198="SELL",G198-H198,IF(F198="BUY",H198-G198)))*E198</f>
        <v>3702</v>
      </c>
      <c r="K198" s="19">
        <v>0</v>
      </c>
      <c r="L198" s="10">
        <f t="shared" ref="L198" si="541">(K198+J198)/E198</f>
        <v>2</v>
      </c>
      <c r="M198" s="10">
        <f t="shared" ref="M198" si="542">L198*E198</f>
        <v>3702</v>
      </c>
    </row>
    <row r="199" spans="1:13">
      <c r="A199" s="16">
        <v>43956</v>
      </c>
      <c r="B199" s="7" t="s">
        <v>122</v>
      </c>
      <c r="C199" s="17" t="s">
        <v>19</v>
      </c>
      <c r="D199" s="17">
        <v>360</v>
      </c>
      <c r="E199" s="18">
        <v>1800</v>
      </c>
      <c r="F199" s="7" t="s">
        <v>13</v>
      </c>
      <c r="G199" s="19">
        <v>25</v>
      </c>
      <c r="H199" s="19">
        <v>22</v>
      </c>
      <c r="I199" s="19">
        <v>0</v>
      </c>
      <c r="J199" s="9">
        <f t="shared" ref="J199" si="543">(IF(F199="SELL",G199-H199,IF(F199="BUY",H199-G199)))*E199</f>
        <v>-5400</v>
      </c>
      <c r="K199" s="19">
        <v>0</v>
      </c>
      <c r="L199" s="10">
        <f t="shared" ref="L199" si="544">(K199+J199)/E199</f>
        <v>-3</v>
      </c>
      <c r="M199" s="10">
        <f t="shared" ref="M199" si="545">L199*E199</f>
        <v>-5400</v>
      </c>
    </row>
    <row r="200" spans="1:13">
      <c r="A200" s="16">
        <v>43955</v>
      </c>
      <c r="B200" s="7" t="s">
        <v>56</v>
      </c>
      <c r="C200" s="17" t="s">
        <v>19</v>
      </c>
      <c r="D200" s="17">
        <v>520</v>
      </c>
      <c r="E200" s="18">
        <v>1851</v>
      </c>
      <c r="F200" s="7" t="s">
        <v>13</v>
      </c>
      <c r="G200" s="19">
        <v>34</v>
      </c>
      <c r="H200" s="19">
        <v>38</v>
      </c>
      <c r="I200" s="19">
        <v>45</v>
      </c>
      <c r="J200" s="9">
        <f t="shared" ref="J200" si="546">(IF(F200="SELL",G200-H200,IF(F200="BUY",H200-G200)))*E200</f>
        <v>7404</v>
      </c>
      <c r="K200" s="19">
        <f>E200*7</f>
        <v>12957</v>
      </c>
      <c r="L200" s="10">
        <f t="shared" ref="L200" si="547">(K200+J200)/E200</f>
        <v>11</v>
      </c>
      <c r="M200" s="10">
        <f t="shared" ref="M200" si="548">L200*E200</f>
        <v>20361</v>
      </c>
    </row>
    <row r="201" spans="1:13">
      <c r="A201" s="16">
        <v>43955</v>
      </c>
      <c r="B201" s="7" t="s">
        <v>122</v>
      </c>
      <c r="C201" s="17" t="s">
        <v>18</v>
      </c>
      <c r="D201" s="17">
        <v>340</v>
      </c>
      <c r="E201" s="18">
        <v>1800</v>
      </c>
      <c r="F201" s="7" t="s">
        <v>13</v>
      </c>
      <c r="G201" s="19">
        <v>19.5</v>
      </c>
      <c r="H201" s="19">
        <v>22.1</v>
      </c>
      <c r="I201" s="19">
        <v>0</v>
      </c>
      <c r="J201" s="9">
        <f t="shared" ref="J201" si="549">(IF(F201="SELL",G201-H201,IF(F201="BUY",H201-G201)))*E201</f>
        <v>4680.0000000000027</v>
      </c>
      <c r="K201" s="19">
        <v>0</v>
      </c>
      <c r="L201" s="10">
        <f t="shared" ref="L201" si="550">(K201+J201)/E201</f>
        <v>2.6000000000000014</v>
      </c>
      <c r="M201" s="10">
        <f t="shared" ref="M201" si="551">L201*E201</f>
        <v>4680.0000000000027</v>
      </c>
    </row>
    <row r="202" spans="1:13">
      <c r="A202" s="16">
        <v>43955</v>
      </c>
      <c r="B202" s="7" t="s">
        <v>203</v>
      </c>
      <c r="C202" s="17" t="s">
        <v>19</v>
      </c>
      <c r="D202" s="17">
        <v>130</v>
      </c>
      <c r="E202" s="18">
        <v>6000</v>
      </c>
      <c r="F202" s="7" t="s">
        <v>13</v>
      </c>
      <c r="G202" s="19">
        <v>6.5</v>
      </c>
      <c r="H202" s="19">
        <v>6.75</v>
      </c>
      <c r="I202" s="19">
        <v>0</v>
      </c>
      <c r="J202" s="9">
        <f t="shared" ref="J202" si="552">(IF(F202="SELL",G202-H202,IF(F202="BUY",H202-G202)))*E202</f>
        <v>1500</v>
      </c>
      <c r="K202" s="19">
        <v>0</v>
      </c>
      <c r="L202" s="10">
        <f t="shared" ref="L202" si="553">(K202+J202)/E202</f>
        <v>0.25</v>
      </c>
      <c r="M202" s="10">
        <f t="shared" ref="M202" si="554">L202*E202</f>
        <v>1500</v>
      </c>
    </row>
    <row r="203" spans="1:13">
      <c r="A203" s="16">
        <v>43951</v>
      </c>
      <c r="B203" s="7" t="s">
        <v>161</v>
      </c>
      <c r="C203" s="17" t="s">
        <v>19</v>
      </c>
      <c r="D203" s="17">
        <v>31</v>
      </c>
      <c r="E203" s="18">
        <v>15700</v>
      </c>
      <c r="F203" s="7" t="s">
        <v>13</v>
      </c>
      <c r="G203" s="19">
        <v>0.4</v>
      </c>
      <c r="H203" s="19">
        <v>0.7</v>
      </c>
      <c r="I203" s="19">
        <v>1</v>
      </c>
      <c r="J203" s="9">
        <f t="shared" ref="J203" si="555">(IF(F203="SELL",G203-H203,IF(F203="BUY",H203-G203)))*E203</f>
        <v>4709.9999999999991</v>
      </c>
      <c r="K203" s="19">
        <f>E203*0.3</f>
        <v>4710</v>
      </c>
      <c r="L203" s="10">
        <f t="shared" ref="L203" si="556">(K203+J203)/E203</f>
        <v>0.6</v>
      </c>
      <c r="M203" s="10">
        <f t="shared" ref="M203" si="557">L203*E203</f>
        <v>9420</v>
      </c>
    </row>
    <row r="204" spans="1:13">
      <c r="A204" s="16">
        <v>43951</v>
      </c>
      <c r="B204" s="7" t="s">
        <v>197</v>
      </c>
      <c r="C204" s="17" t="s">
        <v>19</v>
      </c>
      <c r="D204" s="17">
        <v>47.5</v>
      </c>
      <c r="E204" s="18">
        <v>5400</v>
      </c>
      <c r="F204" s="7" t="s">
        <v>13</v>
      </c>
      <c r="G204" s="19">
        <v>2.5</v>
      </c>
      <c r="H204" s="19">
        <v>3</v>
      </c>
      <c r="I204" s="19">
        <v>0</v>
      </c>
      <c r="J204" s="9">
        <f t="shared" ref="J204" si="558">(IF(F204="SELL",G204-H204,IF(F204="BUY",H204-G204)))*E204</f>
        <v>2700</v>
      </c>
      <c r="K204" s="19">
        <v>0</v>
      </c>
      <c r="L204" s="10">
        <f t="shared" ref="L204" si="559">(K204+J204)/E204</f>
        <v>0.5</v>
      </c>
      <c r="M204" s="10">
        <f t="shared" ref="M204" si="560">L204*E204</f>
        <v>2700</v>
      </c>
    </row>
    <row r="205" spans="1:13">
      <c r="A205" s="16">
        <v>43950</v>
      </c>
      <c r="B205" s="7" t="s">
        <v>39</v>
      </c>
      <c r="C205" s="17" t="s">
        <v>19</v>
      </c>
      <c r="D205" s="17">
        <v>45</v>
      </c>
      <c r="E205" s="18">
        <v>8000</v>
      </c>
      <c r="F205" s="7" t="s">
        <v>13</v>
      </c>
      <c r="G205" s="19">
        <v>1.3</v>
      </c>
      <c r="H205" s="19">
        <v>2</v>
      </c>
      <c r="I205" s="19">
        <v>3</v>
      </c>
      <c r="J205" s="9">
        <f t="shared" ref="J205" si="561">(IF(F205="SELL",G205-H205,IF(F205="BUY",H205-G205)))*E205</f>
        <v>5600</v>
      </c>
      <c r="K205" s="19">
        <f>E205*1</f>
        <v>8000</v>
      </c>
      <c r="L205" s="10">
        <f t="shared" ref="L205" si="562">(K205+J205)/E205</f>
        <v>1.7</v>
      </c>
      <c r="M205" s="10">
        <f t="shared" ref="M205" si="563">L205*E205</f>
        <v>13600</v>
      </c>
    </row>
    <row r="206" spans="1:13">
      <c r="A206" s="16">
        <v>43950</v>
      </c>
      <c r="B206" s="7" t="s">
        <v>159</v>
      </c>
      <c r="C206" s="17" t="s">
        <v>19</v>
      </c>
      <c r="D206" s="17">
        <v>85</v>
      </c>
      <c r="E206" s="18">
        <v>5000</v>
      </c>
      <c r="F206" s="7" t="s">
        <v>13</v>
      </c>
      <c r="G206" s="19">
        <v>2.2999999999999998</v>
      </c>
      <c r="H206" s="19">
        <v>1.5</v>
      </c>
      <c r="I206" s="19">
        <v>0</v>
      </c>
      <c r="J206" s="9">
        <f t="shared" ref="J206" si="564">(IF(F206="SELL",G206-H206,IF(F206="BUY",H206-G206)))*E206</f>
        <v>-3999.9999999999991</v>
      </c>
      <c r="K206" s="19">
        <v>0</v>
      </c>
      <c r="L206" s="10">
        <f t="shared" ref="L206" si="565">(K206+J206)/E206</f>
        <v>-0.79999999999999982</v>
      </c>
      <c r="M206" s="10">
        <f t="shared" ref="M206" si="566">L206*E206</f>
        <v>-3999.9999999999991</v>
      </c>
    </row>
    <row r="207" spans="1:13">
      <c r="A207" s="16">
        <v>43949</v>
      </c>
      <c r="B207" s="7" t="s">
        <v>167</v>
      </c>
      <c r="C207" s="17" t="s">
        <v>19</v>
      </c>
      <c r="D207" s="17">
        <v>67.5</v>
      </c>
      <c r="E207" s="18">
        <v>4100</v>
      </c>
      <c r="F207" s="7" t="s">
        <v>13</v>
      </c>
      <c r="G207" s="19">
        <v>2</v>
      </c>
      <c r="H207" s="19">
        <v>3</v>
      </c>
      <c r="I207" s="19">
        <v>0</v>
      </c>
      <c r="J207" s="9">
        <f t="shared" ref="J207" si="567">(IF(F207="SELL",G207-H207,IF(F207="BUY",H207-G207)))*E207</f>
        <v>4100</v>
      </c>
      <c r="K207" s="19">
        <v>0</v>
      </c>
      <c r="L207" s="10">
        <f t="shared" ref="L207" si="568">(K207+J207)/E207</f>
        <v>1</v>
      </c>
      <c r="M207" s="10">
        <f t="shared" ref="M207" si="569">L207*E207</f>
        <v>4100</v>
      </c>
    </row>
    <row r="208" spans="1:13">
      <c r="A208" s="16">
        <v>43949</v>
      </c>
      <c r="B208" s="7" t="s">
        <v>224</v>
      </c>
      <c r="C208" s="17" t="s">
        <v>19</v>
      </c>
      <c r="D208" s="17">
        <v>140</v>
      </c>
      <c r="E208" s="18">
        <v>4000</v>
      </c>
      <c r="F208" s="7" t="s">
        <v>13</v>
      </c>
      <c r="G208" s="19">
        <v>5.2</v>
      </c>
      <c r="H208" s="19">
        <v>4</v>
      </c>
      <c r="I208" s="19">
        <v>0</v>
      </c>
      <c r="J208" s="9">
        <f t="shared" ref="J208" si="570">(IF(F208="SELL",G208-H208,IF(F208="BUY",H208-G208)))*E208</f>
        <v>-4800.0000000000009</v>
      </c>
      <c r="K208" s="19">
        <v>0</v>
      </c>
      <c r="L208" s="10">
        <f t="shared" ref="L208" si="571">(K208+J208)/E208</f>
        <v>-1.2000000000000002</v>
      </c>
      <c r="M208" s="10">
        <f t="shared" ref="M208" si="572">L208*E208</f>
        <v>-4800.0000000000009</v>
      </c>
    </row>
    <row r="209" spans="1:13">
      <c r="A209" s="16">
        <v>43948</v>
      </c>
      <c r="B209" s="7" t="s">
        <v>218</v>
      </c>
      <c r="C209" s="17" t="s">
        <v>18</v>
      </c>
      <c r="D209" s="17">
        <v>380</v>
      </c>
      <c r="E209" s="18">
        <v>400</v>
      </c>
      <c r="F209" s="7" t="s">
        <v>13</v>
      </c>
      <c r="G209" s="19">
        <v>20</v>
      </c>
      <c r="H209" s="19">
        <v>9</v>
      </c>
      <c r="I209" s="19">
        <v>0</v>
      </c>
      <c r="J209" s="9">
        <f t="shared" ref="J209" si="573">(IF(F209="SELL",G209-H209,IF(F209="BUY",H209-G209)))*E209</f>
        <v>-4400</v>
      </c>
      <c r="K209" s="19">
        <v>0</v>
      </c>
      <c r="L209" s="10">
        <f t="shared" ref="L209" si="574">(K209+J209)/E209</f>
        <v>-11</v>
      </c>
      <c r="M209" s="10">
        <f t="shared" ref="M209" si="575">L209*E209</f>
        <v>-4400</v>
      </c>
    </row>
    <row r="210" spans="1:13">
      <c r="A210" s="16">
        <v>43948</v>
      </c>
      <c r="B210" s="7" t="s">
        <v>203</v>
      </c>
      <c r="C210" s="17" t="s">
        <v>19</v>
      </c>
      <c r="D210" s="17">
        <v>120</v>
      </c>
      <c r="E210" s="18">
        <v>6000</v>
      </c>
      <c r="F210" s="7" t="s">
        <v>13</v>
      </c>
      <c r="G210" s="19">
        <v>4.5</v>
      </c>
      <c r="H210" s="19">
        <v>3.5</v>
      </c>
      <c r="I210" s="19">
        <v>0</v>
      </c>
      <c r="J210" s="9">
        <f t="shared" ref="J210" si="576">(IF(F210="SELL",G210-H210,IF(F210="BUY",H210-G210)))*E210</f>
        <v>-6000</v>
      </c>
      <c r="K210" s="19">
        <v>0</v>
      </c>
      <c r="L210" s="10">
        <f t="shared" ref="L210" si="577">(K210+J210)/E210</f>
        <v>-1</v>
      </c>
      <c r="M210" s="10">
        <f t="shared" ref="M210" si="578">L210*E210</f>
        <v>-6000</v>
      </c>
    </row>
    <row r="211" spans="1:13">
      <c r="A211" s="16">
        <v>43945</v>
      </c>
      <c r="B211" s="7" t="s">
        <v>223</v>
      </c>
      <c r="C211" s="17" t="s">
        <v>19</v>
      </c>
      <c r="D211" s="17">
        <v>75</v>
      </c>
      <c r="E211" s="18">
        <v>6000</v>
      </c>
      <c r="F211" s="7" t="s">
        <v>13</v>
      </c>
      <c r="G211" s="19">
        <v>4.0999999999999996</v>
      </c>
      <c r="H211" s="19">
        <v>4.8</v>
      </c>
      <c r="I211" s="19">
        <v>0</v>
      </c>
      <c r="J211" s="9">
        <f t="shared" ref="J211" si="579">(IF(F211="SELL",G211-H211,IF(F211="BUY",H211-G211)))*E211</f>
        <v>4200.0000000000009</v>
      </c>
      <c r="K211" s="19">
        <v>0</v>
      </c>
      <c r="L211" s="10">
        <f t="shared" ref="L211" si="580">(K211+J211)/E211</f>
        <v>0.70000000000000018</v>
      </c>
      <c r="M211" s="10">
        <f t="shared" ref="M211" si="581">L211*E211</f>
        <v>4200.0000000000009</v>
      </c>
    </row>
    <row r="212" spans="1:13">
      <c r="A212" s="16">
        <v>43945</v>
      </c>
      <c r="B212" s="7" t="s">
        <v>222</v>
      </c>
      <c r="C212" s="17" t="s">
        <v>18</v>
      </c>
      <c r="D212" s="17">
        <v>150</v>
      </c>
      <c r="E212" s="18">
        <v>2000</v>
      </c>
      <c r="F212" s="7" t="s">
        <v>13</v>
      </c>
      <c r="G212" s="19">
        <v>5</v>
      </c>
      <c r="H212" s="19">
        <v>7.5</v>
      </c>
      <c r="I212" s="19">
        <v>0</v>
      </c>
      <c r="J212" s="9">
        <f t="shared" ref="J212" si="582">(IF(F212="SELL",G212-H212,IF(F212="BUY",H212-G212)))*E212</f>
        <v>5000</v>
      </c>
      <c r="K212" s="19">
        <v>0</v>
      </c>
      <c r="L212" s="10">
        <f t="shared" ref="L212" si="583">(K212+J212)/E212</f>
        <v>2.5</v>
      </c>
      <c r="M212" s="10">
        <f t="shared" ref="M212" si="584">L212*E212</f>
        <v>5000</v>
      </c>
    </row>
    <row r="213" spans="1:13">
      <c r="A213" s="16">
        <v>43944</v>
      </c>
      <c r="B213" s="7" t="s">
        <v>201</v>
      </c>
      <c r="C213" s="17" t="s">
        <v>19</v>
      </c>
      <c r="D213" s="17">
        <v>1180</v>
      </c>
      <c r="E213" s="18">
        <v>400</v>
      </c>
      <c r="F213" s="7" t="s">
        <v>13</v>
      </c>
      <c r="G213" s="19">
        <v>56</v>
      </c>
      <c r="H213" s="19">
        <v>70</v>
      </c>
      <c r="I213" s="19">
        <v>87</v>
      </c>
      <c r="J213" s="9">
        <f t="shared" ref="J213" si="585">(IF(F213="SELL",G213-H213,IF(F213="BUY",H213-G213)))*E213</f>
        <v>5600</v>
      </c>
      <c r="K213" s="19">
        <f>E213*17</f>
        <v>6800</v>
      </c>
      <c r="L213" s="10">
        <f t="shared" ref="L213" si="586">(K213+J213)/E213</f>
        <v>31</v>
      </c>
      <c r="M213" s="10">
        <f t="shared" ref="M213" si="587">L213*E213</f>
        <v>12400</v>
      </c>
    </row>
    <row r="214" spans="1:13">
      <c r="A214" s="16">
        <v>43944</v>
      </c>
      <c r="B214" s="7" t="s">
        <v>121</v>
      </c>
      <c r="C214" s="17" t="s">
        <v>19</v>
      </c>
      <c r="D214" s="17">
        <v>1550</v>
      </c>
      <c r="E214" s="18">
        <v>500</v>
      </c>
      <c r="F214" s="7" t="s">
        <v>13</v>
      </c>
      <c r="G214" s="19">
        <v>55</v>
      </c>
      <c r="H214" s="19">
        <v>70</v>
      </c>
      <c r="I214" s="19">
        <v>0</v>
      </c>
      <c r="J214" s="9">
        <f t="shared" ref="J214" si="588">(IF(F214="SELL",G214-H214,IF(F214="BUY",H214-G214)))*E214</f>
        <v>7500</v>
      </c>
      <c r="K214" s="19">
        <v>0</v>
      </c>
      <c r="L214" s="10">
        <f t="shared" ref="L214" si="589">(K214+J214)/E214</f>
        <v>15</v>
      </c>
      <c r="M214" s="10">
        <f t="shared" ref="M214" si="590">L214*E214</f>
        <v>7500</v>
      </c>
    </row>
    <row r="215" spans="1:13">
      <c r="A215" s="16">
        <v>43943</v>
      </c>
      <c r="B215" s="7" t="s">
        <v>199</v>
      </c>
      <c r="C215" s="17" t="s">
        <v>19</v>
      </c>
      <c r="D215" s="17">
        <v>1780</v>
      </c>
      <c r="E215" s="18">
        <v>600</v>
      </c>
      <c r="F215" s="7" t="s">
        <v>13</v>
      </c>
      <c r="G215" s="19">
        <v>50</v>
      </c>
      <c r="H215" s="19">
        <v>58</v>
      </c>
      <c r="I215" s="19">
        <v>68</v>
      </c>
      <c r="J215" s="9">
        <f t="shared" ref="J215" si="591">(IF(F215="SELL",G215-H215,IF(F215="BUY",H215-G215)))*E215</f>
        <v>4800</v>
      </c>
      <c r="K215" s="19">
        <f>E215*10</f>
        <v>6000</v>
      </c>
      <c r="L215" s="10">
        <f t="shared" ref="L215" si="592">(K215+J215)/E215</f>
        <v>18</v>
      </c>
      <c r="M215" s="10">
        <f t="shared" ref="M215" si="593">L215*E215</f>
        <v>10800</v>
      </c>
    </row>
    <row r="216" spans="1:13">
      <c r="A216" s="16">
        <v>43943</v>
      </c>
      <c r="B216" s="7" t="s">
        <v>135</v>
      </c>
      <c r="C216" s="17" t="s">
        <v>19</v>
      </c>
      <c r="D216" s="17">
        <v>420</v>
      </c>
      <c r="E216" s="18">
        <v>1200</v>
      </c>
      <c r="F216" s="7" t="s">
        <v>13</v>
      </c>
      <c r="G216" s="19">
        <v>27.5</v>
      </c>
      <c r="H216" s="19">
        <v>33</v>
      </c>
      <c r="I216" s="19">
        <v>0</v>
      </c>
      <c r="J216" s="9">
        <f t="shared" ref="J216" si="594">(IF(F216="SELL",G216-H216,IF(F216="BUY",H216-G216)))*E216</f>
        <v>6600</v>
      </c>
      <c r="K216" s="19">
        <v>0</v>
      </c>
      <c r="L216" s="10">
        <f t="shared" ref="L216" si="595">(K216+J216)/E216</f>
        <v>5.5</v>
      </c>
      <c r="M216" s="10">
        <f t="shared" ref="M216" si="596">L216*E216</f>
        <v>6600</v>
      </c>
    </row>
    <row r="217" spans="1:13">
      <c r="A217" s="16">
        <v>43943</v>
      </c>
      <c r="B217" s="7" t="s">
        <v>121</v>
      </c>
      <c r="C217" s="17" t="s">
        <v>19</v>
      </c>
      <c r="D217" s="17">
        <v>1550</v>
      </c>
      <c r="E217" s="18">
        <v>500</v>
      </c>
      <c r="F217" s="7" t="s">
        <v>13</v>
      </c>
      <c r="G217" s="19">
        <v>53</v>
      </c>
      <c r="H217" s="19">
        <v>39</v>
      </c>
      <c r="I217" s="19">
        <v>0</v>
      </c>
      <c r="J217" s="9">
        <f t="shared" ref="J217" si="597">(IF(F217="SELL",G217-H217,IF(F217="BUY",H217-G217)))*E217</f>
        <v>-7000</v>
      </c>
      <c r="K217" s="19">
        <v>0</v>
      </c>
      <c r="L217" s="10">
        <f t="shared" ref="L217" si="598">(K217+J217)/E217</f>
        <v>-14</v>
      </c>
      <c r="M217" s="10">
        <f t="shared" ref="M217" si="599">L217*E217</f>
        <v>-7000</v>
      </c>
    </row>
    <row r="218" spans="1:13">
      <c r="A218" s="16">
        <v>43942</v>
      </c>
      <c r="B218" s="7" t="s">
        <v>162</v>
      </c>
      <c r="C218" s="17" t="s">
        <v>18</v>
      </c>
      <c r="D218" s="17">
        <v>25</v>
      </c>
      <c r="E218" s="18">
        <v>9000</v>
      </c>
      <c r="F218" s="7" t="s">
        <v>13</v>
      </c>
      <c r="G218" s="19">
        <v>1.7</v>
      </c>
      <c r="H218" s="19">
        <v>2</v>
      </c>
      <c r="I218" s="19">
        <v>0</v>
      </c>
      <c r="J218" s="9">
        <f t="shared" ref="J218" si="600">(IF(F218="SELL",G218-H218,IF(F218="BUY",H218-G218)))*E218</f>
        <v>2700.0000000000005</v>
      </c>
      <c r="K218" s="19">
        <v>0</v>
      </c>
      <c r="L218" s="10">
        <f t="shared" ref="L218" si="601">(K218+J218)/E218</f>
        <v>0.30000000000000004</v>
      </c>
      <c r="M218" s="10">
        <f t="shared" ref="M218" si="602">L218*E218</f>
        <v>2700.0000000000005</v>
      </c>
    </row>
    <row r="219" spans="1:13">
      <c r="A219" s="16">
        <v>43942</v>
      </c>
      <c r="B219" s="7" t="s">
        <v>56</v>
      </c>
      <c r="C219" s="17" t="s">
        <v>18</v>
      </c>
      <c r="D219" s="17">
        <v>490</v>
      </c>
      <c r="E219" s="18">
        <v>1851</v>
      </c>
      <c r="F219" s="7" t="s">
        <v>13</v>
      </c>
      <c r="G219" s="19">
        <v>18</v>
      </c>
      <c r="H219" s="19">
        <v>20</v>
      </c>
      <c r="I219" s="19">
        <v>26</v>
      </c>
      <c r="J219" s="9">
        <f t="shared" ref="J219" si="603">(IF(F219="SELL",G219-H219,IF(F219="BUY",H219-G219)))*E219</f>
        <v>3702</v>
      </c>
      <c r="K219" s="19">
        <f>E219*6</f>
        <v>11106</v>
      </c>
      <c r="L219" s="10">
        <f t="shared" ref="L219" si="604">(K219+J219)/E219</f>
        <v>8</v>
      </c>
      <c r="M219" s="10">
        <f t="shared" ref="M219" si="605">L219*E219</f>
        <v>14808</v>
      </c>
    </row>
    <row r="220" spans="1:13">
      <c r="A220" s="16">
        <v>43942</v>
      </c>
      <c r="B220" s="7" t="s">
        <v>192</v>
      </c>
      <c r="C220" s="17" t="s">
        <v>18</v>
      </c>
      <c r="D220" s="17">
        <v>2100</v>
      </c>
      <c r="E220" s="18">
        <v>250</v>
      </c>
      <c r="F220" s="7" t="s">
        <v>13</v>
      </c>
      <c r="G220" s="19">
        <v>131</v>
      </c>
      <c r="H220" s="19">
        <v>150</v>
      </c>
      <c r="I220" s="19">
        <v>0</v>
      </c>
      <c r="J220" s="9">
        <f t="shared" ref="J220" si="606">(IF(F220="SELL",G220-H220,IF(F220="BUY",H220-G220)))*E220</f>
        <v>4750</v>
      </c>
      <c r="K220" s="19">
        <v>0</v>
      </c>
      <c r="L220" s="10">
        <f t="shared" ref="L220" si="607">(K220+J220)/E220</f>
        <v>19</v>
      </c>
      <c r="M220" s="10">
        <f t="shared" ref="M220" si="608">L220*E220</f>
        <v>4750</v>
      </c>
    </row>
    <row r="221" spans="1:13">
      <c r="A221" s="16">
        <v>43941</v>
      </c>
      <c r="B221" s="7" t="s">
        <v>139</v>
      </c>
      <c r="C221" s="17" t="s">
        <v>19</v>
      </c>
      <c r="D221" s="17">
        <v>660</v>
      </c>
      <c r="E221" s="18">
        <v>1200</v>
      </c>
      <c r="F221" s="7" t="s">
        <v>13</v>
      </c>
      <c r="G221" s="19">
        <v>25.8</v>
      </c>
      <c r="H221" s="19">
        <v>29.8</v>
      </c>
      <c r="I221" s="19">
        <v>0</v>
      </c>
      <c r="J221" s="9">
        <f t="shared" ref="J221" si="609">(IF(F221="SELL",G221-H221,IF(F221="BUY",H221-G221)))*E221</f>
        <v>4800</v>
      </c>
      <c r="K221" s="19">
        <v>0</v>
      </c>
      <c r="L221" s="10">
        <f t="shared" ref="L221" si="610">(K221+J221)/E221</f>
        <v>4</v>
      </c>
      <c r="M221" s="10">
        <f t="shared" ref="M221" si="611">L221*E221</f>
        <v>4800</v>
      </c>
    </row>
    <row r="222" spans="1:13">
      <c r="A222" s="16">
        <v>43941</v>
      </c>
      <c r="B222" s="7" t="s">
        <v>122</v>
      </c>
      <c r="C222" s="17" t="s">
        <v>19</v>
      </c>
      <c r="D222" s="17">
        <v>380</v>
      </c>
      <c r="E222" s="18">
        <v>1800</v>
      </c>
      <c r="F222" s="7" t="s">
        <v>13</v>
      </c>
      <c r="G222" s="19">
        <v>13</v>
      </c>
      <c r="H222" s="19">
        <v>9.4499999999999993</v>
      </c>
      <c r="I222" s="19">
        <v>0</v>
      </c>
      <c r="J222" s="9">
        <f t="shared" ref="J222" si="612">(IF(F222="SELL",G222-H222,IF(F222="BUY",H222-G222)))*E222</f>
        <v>-6390.0000000000009</v>
      </c>
      <c r="K222" s="19">
        <v>0</v>
      </c>
      <c r="L222" s="10">
        <f t="shared" ref="L222" si="613">(K222+J222)/E222</f>
        <v>-3.5500000000000007</v>
      </c>
      <c r="M222" s="10">
        <f t="shared" ref="M222" si="614">L222*E222</f>
        <v>-6390.0000000000009</v>
      </c>
    </row>
    <row r="223" spans="1:13">
      <c r="A223" s="16">
        <v>43938</v>
      </c>
      <c r="B223" s="7" t="s">
        <v>192</v>
      </c>
      <c r="C223" s="17" t="s">
        <v>18</v>
      </c>
      <c r="D223" s="17">
        <v>2100</v>
      </c>
      <c r="E223" s="18">
        <v>250</v>
      </c>
      <c r="F223" s="7" t="s">
        <v>13</v>
      </c>
      <c r="G223" s="19">
        <v>95</v>
      </c>
      <c r="H223" s="19">
        <v>105.85</v>
      </c>
      <c r="I223" s="19">
        <v>0</v>
      </c>
      <c r="J223" s="9">
        <f t="shared" ref="J223:J224" si="615">(IF(F223="SELL",G223-H223,IF(F223="BUY",H223-G223)))*E223</f>
        <v>2712.4999999999986</v>
      </c>
      <c r="K223" s="19">
        <v>0</v>
      </c>
      <c r="L223" s="10">
        <f t="shared" ref="L223:L224" si="616">(K223+J223)/E223</f>
        <v>10.849999999999994</v>
      </c>
      <c r="M223" s="10">
        <f t="shared" ref="M223:M224" si="617">L223*E223</f>
        <v>2712.4999999999986</v>
      </c>
    </row>
    <row r="224" spans="1:13">
      <c r="A224" s="16">
        <v>43937</v>
      </c>
      <c r="B224" s="7" t="s">
        <v>217</v>
      </c>
      <c r="C224" s="17" t="s">
        <v>19</v>
      </c>
      <c r="D224" s="17">
        <v>200</v>
      </c>
      <c r="E224" s="18">
        <v>1200</v>
      </c>
      <c r="F224" s="7" t="s">
        <v>13</v>
      </c>
      <c r="G224" s="19">
        <v>22.5</v>
      </c>
      <c r="H224" s="19">
        <v>26</v>
      </c>
      <c r="I224" s="19">
        <v>29</v>
      </c>
      <c r="J224" s="9">
        <f t="shared" si="615"/>
        <v>4200</v>
      </c>
      <c r="K224" s="19">
        <f>E224*3</f>
        <v>3600</v>
      </c>
      <c r="L224" s="10">
        <f t="shared" si="616"/>
        <v>6.5</v>
      </c>
      <c r="M224" s="10">
        <f t="shared" si="617"/>
        <v>7800</v>
      </c>
    </row>
    <row r="225" spans="1:13">
      <c r="A225" s="16">
        <v>43937</v>
      </c>
      <c r="B225" s="7" t="s">
        <v>121</v>
      </c>
      <c r="C225" s="17" t="s">
        <v>19</v>
      </c>
      <c r="D225" s="17">
        <v>1500</v>
      </c>
      <c r="E225" s="18">
        <v>500</v>
      </c>
      <c r="F225" s="7" t="s">
        <v>13</v>
      </c>
      <c r="G225" s="19">
        <v>65</v>
      </c>
      <c r="H225" s="19">
        <v>74</v>
      </c>
      <c r="I225" s="19">
        <v>0</v>
      </c>
      <c r="J225" s="9">
        <f t="shared" ref="J225" si="618">(IF(F225="SELL",G225-H225,IF(F225="BUY",H225-G225)))*E225</f>
        <v>4500</v>
      </c>
      <c r="K225" s="19">
        <v>0</v>
      </c>
      <c r="L225" s="10">
        <f t="shared" ref="L225" si="619">(K225+J225)/E225</f>
        <v>9</v>
      </c>
      <c r="M225" s="10">
        <f t="shared" ref="M225" si="620">L225*E225</f>
        <v>4500</v>
      </c>
    </row>
    <row r="226" spans="1:13">
      <c r="A226" s="16">
        <v>43937</v>
      </c>
      <c r="B226" s="7" t="s">
        <v>196</v>
      </c>
      <c r="C226" s="17" t="s">
        <v>19</v>
      </c>
      <c r="D226" s="17">
        <v>270</v>
      </c>
      <c r="E226" s="18">
        <v>2500</v>
      </c>
      <c r="F226" s="7" t="s">
        <v>13</v>
      </c>
      <c r="G226" s="19">
        <v>15</v>
      </c>
      <c r="H226" s="19">
        <v>12.5</v>
      </c>
      <c r="I226" s="19">
        <v>0</v>
      </c>
      <c r="J226" s="9">
        <f t="shared" ref="J226" si="621">(IF(F226="SELL",G226-H226,IF(F226="BUY",H226-G226)))*E226</f>
        <v>-6250</v>
      </c>
      <c r="K226" s="19">
        <v>0</v>
      </c>
      <c r="L226" s="10">
        <f t="shared" ref="L226" si="622">(K226+J226)/E226</f>
        <v>-2.5</v>
      </c>
      <c r="M226" s="10">
        <f t="shared" ref="M226" si="623">L226*E226</f>
        <v>-6250</v>
      </c>
    </row>
    <row r="227" spans="1:13">
      <c r="A227" s="16">
        <v>43936</v>
      </c>
      <c r="B227" s="7" t="s">
        <v>221</v>
      </c>
      <c r="C227" s="17" t="s">
        <v>18</v>
      </c>
      <c r="D227" s="17">
        <v>280</v>
      </c>
      <c r="E227" s="18">
        <v>1350</v>
      </c>
      <c r="F227" s="7" t="s">
        <v>13</v>
      </c>
      <c r="G227" s="19">
        <v>20</v>
      </c>
      <c r="H227" s="19">
        <v>23.6</v>
      </c>
      <c r="I227" s="19">
        <v>0</v>
      </c>
      <c r="J227" s="9">
        <f t="shared" ref="J227" si="624">(IF(F227="SELL",G227-H227,IF(F227="BUY",H227-G227)))*E227</f>
        <v>4860.0000000000018</v>
      </c>
      <c r="K227" s="19">
        <v>0</v>
      </c>
      <c r="L227" s="10">
        <f t="shared" ref="L227" si="625">(K227+J227)/E227</f>
        <v>3.6000000000000014</v>
      </c>
      <c r="M227" s="10">
        <f t="shared" ref="M227" si="626">L227*E227</f>
        <v>4860.0000000000018</v>
      </c>
    </row>
    <row r="228" spans="1:13">
      <c r="A228" s="16">
        <v>43936</v>
      </c>
      <c r="B228" s="7" t="s">
        <v>133</v>
      </c>
      <c r="C228" s="17" t="s">
        <v>18</v>
      </c>
      <c r="D228" s="17">
        <v>2100</v>
      </c>
      <c r="E228" s="18">
        <v>250</v>
      </c>
      <c r="F228" s="7" t="s">
        <v>13</v>
      </c>
      <c r="G228" s="19">
        <v>144</v>
      </c>
      <c r="H228" s="19">
        <v>160</v>
      </c>
      <c r="I228" s="19">
        <v>0</v>
      </c>
      <c r="J228" s="9">
        <f t="shared" ref="J228" si="627">(IF(F228="SELL",G228-H228,IF(F228="BUY",H228-G228)))*E228</f>
        <v>4000</v>
      </c>
      <c r="K228" s="19">
        <v>0</v>
      </c>
      <c r="L228" s="10">
        <f t="shared" ref="L228" si="628">(K228+J228)/E228</f>
        <v>16</v>
      </c>
      <c r="M228" s="10">
        <f t="shared" ref="M228" si="629">L228*E228</f>
        <v>4000</v>
      </c>
    </row>
    <row r="229" spans="1:13">
      <c r="A229" s="16">
        <v>43936</v>
      </c>
      <c r="B229" s="7" t="s">
        <v>210</v>
      </c>
      <c r="C229" s="17" t="s">
        <v>19</v>
      </c>
      <c r="D229" s="17">
        <v>800</v>
      </c>
      <c r="E229" s="18">
        <v>1100</v>
      </c>
      <c r="F229" s="7" t="s">
        <v>13</v>
      </c>
      <c r="G229" s="19">
        <v>38.5</v>
      </c>
      <c r="H229" s="19">
        <v>32</v>
      </c>
      <c r="I229" s="19">
        <v>0</v>
      </c>
      <c r="J229" s="9">
        <f t="shared" ref="J229" si="630">(IF(F229="SELL",G229-H229,IF(F229="BUY",H229-G229)))*E229</f>
        <v>-7150</v>
      </c>
      <c r="K229" s="19">
        <v>0</v>
      </c>
      <c r="L229" s="10">
        <f t="shared" ref="L229" si="631">(K229+J229)/E229</f>
        <v>-6.5</v>
      </c>
      <c r="M229" s="10">
        <f t="shared" ref="M229" si="632">L229*E229</f>
        <v>-7150</v>
      </c>
    </row>
    <row r="230" spans="1:13">
      <c r="A230" s="16">
        <v>43903</v>
      </c>
      <c r="B230" s="7" t="s">
        <v>175</v>
      </c>
      <c r="C230" s="17" t="s">
        <v>19</v>
      </c>
      <c r="D230" s="17">
        <v>560</v>
      </c>
      <c r="E230" s="18">
        <v>1000</v>
      </c>
      <c r="F230" s="7" t="s">
        <v>13</v>
      </c>
      <c r="G230" s="19">
        <v>23</v>
      </c>
      <c r="H230" s="19">
        <v>28.25</v>
      </c>
      <c r="I230" s="19">
        <v>0</v>
      </c>
      <c r="J230" s="9">
        <f t="shared" ref="J230" si="633">(IF(F230="SELL",G230-H230,IF(F230="BUY",H230-G230)))*E230</f>
        <v>5250</v>
      </c>
      <c r="K230" s="19">
        <v>0</v>
      </c>
      <c r="L230" s="10">
        <f t="shared" ref="L230" si="634">(K230+J230)/E230</f>
        <v>5.25</v>
      </c>
      <c r="M230" s="10">
        <f t="shared" ref="M230" si="635">L230*E230</f>
        <v>5250</v>
      </c>
    </row>
    <row r="231" spans="1:13">
      <c r="A231" s="16">
        <v>43903</v>
      </c>
      <c r="B231" s="7" t="s">
        <v>202</v>
      </c>
      <c r="C231" s="17" t="s">
        <v>19</v>
      </c>
      <c r="D231" s="17">
        <v>95</v>
      </c>
      <c r="E231" s="18">
        <v>6000</v>
      </c>
      <c r="F231" s="7" t="s">
        <v>13</v>
      </c>
      <c r="G231" s="19">
        <v>2.2999999999999998</v>
      </c>
      <c r="H231" s="19">
        <v>2</v>
      </c>
      <c r="I231" s="19">
        <v>0</v>
      </c>
      <c r="J231" s="9">
        <f t="shared" ref="J231" si="636">(IF(F231="SELL",G231-H231,IF(F231="BUY",H231-G231)))*E231</f>
        <v>-1799.9999999999989</v>
      </c>
      <c r="K231" s="19">
        <v>0</v>
      </c>
      <c r="L231" s="10">
        <f t="shared" ref="L231" si="637">(K231+J231)/E231</f>
        <v>-0.29999999999999982</v>
      </c>
      <c r="M231" s="10">
        <f t="shared" ref="M231" si="638">L231*E231</f>
        <v>-1799.9999999999989</v>
      </c>
    </row>
    <row r="232" spans="1:13">
      <c r="A232" s="16">
        <v>43930</v>
      </c>
      <c r="B232" s="7" t="s">
        <v>153</v>
      </c>
      <c r="C232" s="17" t="s">
        <v>18</v>
      </c>
      <c r="D232" s="17">
        <v>180</v>
      </c>
      <c r="E232" s="18">
        <v>3000</v>
      </c>
      <c r="F232" s="7" t="s">
        <v>13</v>
      </c>
      <c r="G232" s="19">
        <v>12</v>
      </c>
      <c r="H232" s="19">
        <v>11</v>
      </c>
      <c r="I232" s="19">
        <v>0</v>
      </c>
      <c r="J232" s="9">
        <f t="shared" ref="J232" si="639">(IF(F232="SELL",G232-H232,IF(F232="BUY",H232-G232)))*E232</f>
        <v>-3000</v>
      </c>
      <c r="K232" s="19">
        <v>0</v>
      </c>
      <c r="L232" s="10">
        <f t="shared" ref="L232" si="640">(K232+J232)/E232</f>
        <v>-1</v>
      </c>
      <c r="M232" s="10">
        <f t="shared" ref="M232" si="641">L232*E232</f>
        <v>-3000</v>
      </c>
    </row>
    <row r="233" spans="1:13">
      <c r="A233" s="16">
        <v>43930</v>
      </c>
      <c r="B233" s="7" t="s">
        <v>141</v>
      </c>
      <c r="C233" s="17" t="s">
        <v>18</v>
      </c>
      <c r="D233" s="17">
        <v>320</v>
      </c>
      <c r="E233" s="18">
        <v>1375</v>
      </c>
      <c r="F233" s="7" t="s">
        <v>13</v>
      </c>
      <c r="G233" s="19">
        <v>23</v>
      </c>
      <c r="H233" s="19">
        <v>19</v>
      </c>
      <c r="I233" s="19">
        <v>0</v>
      </c>
      <c r="J233" s="9">
        <f t="shared" ref="J233" si="642">(IF(F233="SELL",G233-H233,IF(F233="BUY",H233-G233)))*E233</f>
        <v>-5500</v>
      </c>
      <c r="K233" s="19">
        <v>0</v>
      </c>
      <c r="L233" s="10">
        <f t="shared" ref="L233" si="643">(K233+J233)/E233</f>
        <v>-4</v>
      </c>
      <c r="M233" s="10">
        <f t="shared" ref="M233" si="644">L233*E233</f>
        <v>-5500</v>
      </c>
    </row>
    <row r="234" spans="1:13">
      <c r="A234" s="16">
        <v>43929</v>
      </c>
      <c r="B234" s="7" t="s">
        <v>135</v>
      </c>
      <c r="C234" s="17" t="s">
        <v>19</v>
      </c>
      <c r="D234" s="17">
        <v>460</v>
      </c>
      <c r="E234" s="18">
        <v>1200</v>
      </c>
      <c r="F234" s="7" t="s">
        <v>13</v>
      </c>
      <c r="G234" s="19">
        <v>22.5</v>
      </c>
      <c r="H234" s="19">
        <v>26</v>
      </c>
      <c r="I234" s="19">
        <v>0</v>
      </c>
      <c r="J234" s="9">
        <f t="shared" ref="J234" si="645">(IF(F234="SELL",G234-H234,IF(F234="BUY",H234-G234)))*E234</f>
        <v>4200</v>
      </c>
      <c r="K234" s="19">
        <v>0</v>
      </c>
      <c r="L234" s="10">
        <f t="shared" ref="L234" si="646">(K234+J234)/E234</f>
        <v>3.5</v>
      </c>
      <c r="M234" s="10">
        <f t="shared" ref="M234" si="647">L234*E234</f>
        <v>4200</v>
      </c>
    </row>
    <row r="235" spans="1:13">
      <c r="A235" s="16">
        <v>43929</v>
      </c>
      <c r="B235" s="7" t="s">
        <v>153</v>
      </c>
      <c r="C235" s="17" t="s">
        <v>19</v>
      </c>
      <c r="D235" s="17">
        <v>200</v>
      </c>
      <c r="E235" s="18">
        <v>3000</v>
      </c>
      <c r="F235" s="7" t="s">
        <v>13</v>
      </c>
      <c r="G235" s="19">
        <v>10</v>
      </c>
      <c r="H235" s="19">
        <v>12</v>
      </c>
      <c r="I235" s="19">
        <v>0</v>
      </c>
      <c r="J235" s="9">
        <f t="shared" ref="J235" si="648">(IF(F235="SELL",G235-H235,IF(F235="BUY",H235-G235)))*E235</f>
        <v>6000</v>
      </c>
      <c r="K235" s="19">
        <v>0</v>
      </c>
      <c r="L235" s="10">
        <f t="shared" ref="L235" si="649">(K235+J235)/E235</f>
        <v>2</v>
      </c>
      <c r="M235" s="10">
        <f t="shared" ref="M235" si="650">L235*E235</f>
        <v>6000</v>
      </c>
    </row>
    <row r="236" spans="1:13">
      <c r="A236" s="16">
        <v>43928</v>
      </c>
      <c r="B236" s="7" t="s">
        <v>122</v>
      </c>
      <c r="C236" s="17" t="s">
        <v>19</v>
      </c>
      <c r="D236" s="17">
        <v>340</v>
      </c>
      <c r="E236" s="18">
        <v>1800</v>
      </c>
      <c r="F236" s="7" t="s">
        <v>13</v>
      </c>
      <c r="G236" s="19">
        <v>21.9</v>
      </c>
      <c r="H236" s="19">
        <v>24.8</v>
      </c>
      <c r="I236" s="19">
        <v>30</v>
      </c>
      <c r="J236" s="9">
        <f t="shared" ref="J236" si="651">(IF(F236="SELL",G236-H236,IF(F236="BUY",H236-G236)))*E236</f>
        <v>5220.0000000000036</v>
      </c>
      <c r="K236" s="19">
        <f>E236*5.2</f>
        <v>9360</v>
      </c>
      <c r="L236" s="10">
        <f t="shared" ref="L236" si="652">(K236+J236)/E236</f>
        <v>8.1000000000000014</v>
      </c>
      <c r="M236" s="10">
        <f t="shared" ref="M236" si="653">L236*E236</f>
        <v>14580.000000000002</v>
      </c>
    </row>
    <row r="237" spans="1:13">
      <c r="A237" s="16">
        <v>43924</v>
      </c>
      <c r="B237" s="7" t="s">
        <v>122</v>
      </c>
      <c r="C237" s="17" t="s">
        <v>19</v>
      </c>
      <c r="D237" s="17">
        <v>320</v>
      </c>
      <c r="E237" s="18">
        <v>1800</v>
      </c>
      <c r="F237" s="7" t="s">
        <v>13</v>
      </c>
      <c r="G237" s="19">
        <v>22.5</v>
      </c>
      <c r="H237" s="19">
        <v>25</v>
      </c>
      <c r="I237" s="19">
        <v>30</v>
      </c>
      <c r="J237" s="9">
        <f t="shared" ref="J237" si="654">(IF(F237="SELL",G237-H237,IF(F237="BUY",H237-G237)))*E237</f>
        <v>4500</v>
      </c>
      <c r="K237" s="19">
        <f>E237*5</f>
        <v>9000</v>
      </c>
      <c r="L237" s="10">
        <f t="shared" ref="L237" si="655">(K237+J237)/E237</f>
        <v>7.5</v>
      </c>
      <c r="M237" s="10">
        <f t="shared" ref="M237" si="656">L237*E237</f>
        <v>13500</v>
      </c>
    </row>
    <row r="238" spans="1:13">
      <c r="A238" s="16">
        <v>43924</v>
      </c>
      <c r="B238" s="7" t="s">
        <v>175</v>
      </c>
      <c r="C238" s="17" t="s">
        <v>19</v>
      </c>
      <c r="D238" s="17">
        <v>420</v>
      </c>
      <c r="E238" s="18">
        <v>1000</v>
      </c>
      <c r="F238" s="7" t="s">
        <v>13</v>
      </c>
      <c r="G238" s="19">
        <v>29</v>
      </c>
      <c r="H238" s="19">
        <v>34</v>
      </c>
      <c r="I238" s="19">
        <v>0</v>
      </c>
      <c r="J238" s="9">
        <f t="shared" ref="J238" si="657">(IF(F238="SELL",G238-H238,IF(F238="BUY",H238-G238)))*E238</f>
        <v>5000</v>
      </c>
      <c r="K238" s="19">
        <v>0</v>
      </c>
      <c r="L238" s="10">
        <f t="shared" ref="L238" si="658">(K238+J238)/E238</f>
        <v>5</v>
      </c>
      <c r="M238" s="10">
        <f t="shared" ref="M238" si="659">L238*E238</f>
        <v>5000</v>
      </c>
    </row>
    <row r="239" spans="1:13">
      <c r="A239" s="16">
        <v>43922</v>
      </c>
      <c r="B239" s="7" t="s">
        <v>176</v>
      </c>
      <c r="C239" s="17" t="s">
        <v>19</v>
      </c>
      <c r="D239" s="17">
        <v>80</v>
      </c>
      <c r="E239" s="18">
        <v>5334</v>
      </c>
      <c r="F239" s="7" t="s">
        <v>13</v>
      </c>
      <c r="G239" s="19">
        <v>5.8</v>
      </c>
      <c r="H239" s="19">
        <v>4.5999999999999996</v>
      </c>
      <c r="I239" s="19">
        <v>0</v>
      </c>
      <c r="J239" s="9">
        <f t="shared" ref="J239" si="660">(IF(F239="SELL",G239-H239,IF(F239="BUY",H239-G239)))*E239</f>
        <v>-6400.8000000000011</v>
      </c>
      <c r="K239" s="19">
        <v>0</v>
      </c>
      <c r="L239" s="10">
        <f t="shared" ref="L239" si="661">(K239+J239)/E239</f>
        <v>-1.2000000000000002</v>
      </c>
      <c r="M239" s="10">
        <f t="shared" ref="M239" si="662">L239*E239</f>
        <v>-6400.8000000000011</v>
      </c>
    </row>
    <row r="240" spans="1:13">
      <c r="A240" s="16">
        <v>43921</v>
      </c>
      <c r="B240" s="7" t="s">
        <v>220</v>
      </c>
      <c r="C240" s="17" t="s">
        <v>19</v>
      </c>
      <c r="D240" s="17">
        <v>165</v>
      </c>
      <c r="E240" s="18">
        <v>2400</v>
      </c>
      <c r="F240" s="7" t="s">
        <v>13</v>
      </c>
      <c r="G240" s="19">
        <v>13</v>
      </c>
      <c r="H240" s="19">
        <v>15</v>
      </c>
      <c r="I240" s="19">
        <v>16.399999999999999</v>
      </c>
      <c r="J240" s="9">
        <f t="shared" ref="J240" si="663">(IF(F240="SELL",G240-H240,IF(F240="BUY",H240-G240)))*E240</f>
        <v>4800</v>
      </c>
      <c r="K240" s="19">
        <f>E240*1.4</f>
        <v>3360</v>
      </c>
      <c r="L240" s="10">
        <f t="shared" ref="L240" si="664">(K240+J240)/E240</f>
        <v>3.4</v>
      </c>
      <c r="M240" s="10">
        <f t="shared" ref="M240" si="665">L240*E240</f>
        <v>8160</v>
      </c>
    </row>
    <row r="241" spans="1:13">
      <c r="A241" s="16">
        <v>43921</v>
      </c>
      <c r="B241" s="7" t="s">
        <v>167</v>
      </c>
      <c r="C241" s="17" t="s">
        <v>19</v>
      </c>
      <c r="D241" s="17">
        <v>65</v>
      </c>
      <c r="E241" s="18">
        <v>4100</v>
      </c>
      <c r="F241" s="7" t="s">
        <v>13</v>
      </c>
      <c r="G241" s="19">
        <v>8</v>
      </c>
      <c r="H241" s="19">
        <v>9</v>
      </c>
      <c r="I241" s="19">
        <v>0</v>
      </c>
      <c r="J241" s="9">
        <f t="shared" ref="J241" si="666">(IF(F241="SELL",G241-H241,IF(F241="BUY",H241-G241)))*E241</f>
        <v>4100</v>
      </c>
      <c r="K241" s="19">
        <v>0</v>
      </c>
      <c r="L241" s="10">
        <f t="shared" ref="L241" si="667">(K241+J241)/E241</f>
        <v>1</v>
      </c>
      <c r="M241" s="10">
        <f t="shared" ref="M241" si="668">L241*E241</f>
        <v>4100</v>
      </c>
    </row>
    <row r="242" spans="1:13">
      <c r="A242" s="16">
        <v>43920</v>
      </c>
      <c r="B242" s="7" t="s">
        <v>218</v>
      </c>
      <c r="C242" s="17" t="s">
        <v>19</v>
      </c>
      <c r="D242" s="17">
        <v>450</v>
      </c>
      <c r="E242" s="18">
        <v>400</v>
      </c>
      <c r="F242" s="7" t="s">
        <v>13</v>
      </c>
      <c r="G242" s="19">
        <v>90</v>
      </c>
      <c r="H242" s="19">
        <v>105</v>
      </c>
      <c r="I242" s="19">
        <v>0</v>
      </c>
      <c r="J242" s="9">
        <f t="shared" ref="J242" si="669">(IF(F242="SELL",G242-H242,IF(F242="BUY",H242-G242)))*E242</f>
        <v>6000</v>
      </c>
      <c r="K242" s="19">
        <v>0</v>
      </c>
      <c r="L242" s="10">
        <f t="shared" ref="L242" si="670">(K242+J242)/E242</f>
        <v>15</v>
      </c>
      <c r="M242" s="10">
        <f t="shared" ref="M242" si="671">L242*E242</f>
        <v>6000</v>
      </c>
    </row>
    <row r="243" spans="1:13">
      <c r="A243" s="16">
        <v>43917</v>
      </c>
      <c r="B243" s="7" t="s">
        <v>219</v>
      </c>
      <c r="C243" s="17" t="s">
        <v>18</v>
      </c>
      <c r="D243" s="17">
        <v>800</v>
      </c>
      <c r="E243" s="18">
        <v>500</v>
      </c>
      <c r="F243" s="7" t="s">
        <v>13</v>
      </c>
      <c r="G243" s="19">
        <v>50</v>
      </c>
      <c r="H243" s="19">
        <v>60.85</v>
      </c>
      <c r="I243" s="19">
        <v>0</v>
      </c>
      <c r="J243" s="9">
        <f t="shared" ref="J243" si="672">(IF(F243="SELL",G243-H243,IF(F243="BUY",H243-G243)))*E243</f>
        <v>5425.0000000000009</v>
      </c>
      <c r="K243" s="19">
        <v>0</v>
      </c>
      <c r="L243" s="10">
        <f t="shared" ref="L243" si="673">(K243+J243)/E243</f>
        <v>10.850000000000001</v>
      </c>
      <c r="M243" s="10">
        <f t="shared" ref="M243" si="674">L243*E243</f>
        <v>5425.0000000000009</v>
      </c>
    </row>
    <row r="244" spans="1:13">
      <c r="A244" s="16">
        <v>43916</v>
      </c>
      <c r="B244" s="7" t="s">
        <v>219</v>
      </c>
      <c r="C244" s="17" t="s">
        <v>19</v>
      </c>
      <c r="D244" s="17">
        <v>860</v>
      </c>
      <c r="E244" s="18">
        <v>500</v>
      </c>
      <c r="F244" s="7" t="s">
        <v>13</v>
      </c>
      <c r="G244" s="19">
        <v>30</v>
      </c>
      <c r="H244" s="19">
        <v>50</v>
      </c>
      <c r="I244" s="19">
        <v>80</v>
      </c>
      <c r="J244" s="9">
        <f t="shared" ref="J244" si="675">(IF(F244="SELL",G244-H244,IF(F244="BUY",H244-G244)))*E244</f>
        <v>10000</v>
      </c>
      <c r="K244" s="19">
        <f>E244*30</f>
        <v>15000</v>
      </c>
      <c r="L244" s="10">
        <f t="shared" ref="L244" si="676">(K244+J244)/E244</f>
        <v>50</v>
      </c>
      <c r="M244" s="10">
        <f t="shared" ref="M244" si="677">L244*E244</f>
        <v>25000</v>
      </c>
    </row>
    <row r="245" spans="1:13">
      <c r="A245" s="16">
        <v>43915</v>
      </c>
      <c r="B245" s="7" t="s">
        <v>219</v>
      </c>
      <c r="C245" s="17" t="s">
        <v>19</v>
      </c>
      <c r="D245" s="17">
        <v>840</v>
      </c>
      <c r="E245" s="18">
        <v>500</v>
      </c>
      <c r="F245" s="7" t="s">
        <v>13</v>
      </c>
      <c r="G245" s="19">
        <v>14</v>
      </c>
      <c r="H245" s="19">
        <v>25</v>
      </c>
      <c r="I245" s="19">
        <v>31.95</v>
      </c>
      <c r="J245" s="9">
        <f t="shared" ref="J245" si="678">(IF(F245="SELL",G245-H245,IF(F245="BUY",H245-G245)))*E245</f>
        <v>5500</v>
      </c>
      <c r="K245" s="19">
        <f>E245*6.95</f>
        <v>3475</v>
      </c>
      <c r="L245" s="10">
        <f t="shared" ref="L245" si="679">(K245+J245)/E245</f>
        <v>17.95</v>
      </c>
      <c r="M245" s="10">
        <f t="shared" ref="M245" si="680">L245*E245</f>
        <v>8975</v>
      </c>
    </row>
    <row r="246" spans="1:13">
      <c r="A246" s="16">
        <v>43914</v>
      </c>
      <c r="B246" s="7" t="s">
        <v>218</v>
      </c>
      <c r="C246" s="17" t="s">
        <v>18</v>
      </c>
      <c r="D246" s="17">
        <v>250</v>
      </c>
      <c r="E246" s="18">
        <v>400</v>
      </c>
      <c r="F246" s="7" t="s">
        <v>13</v>
      </c>
      <c r="G246" s="19">
        <v>59</v>
      </c>
      <c r="H246" s="19">
        <v>48</v>
      </c>
      <c r="I246" s="19">
        <v>0</v>
      </c>
      <c r="J246" s="9">
        <f t="shared" ref="J246" si="681">(IF(F246="SELL",G246-H246,IF(F246="BUY",H246-G246)))*E246</f>
        <v>-4400</v>
      </c>
      <c r="K246" s="19">
        <v>0</v>
      </c>
      <c r="L246" s="10">
        <f t="shared" ref="L246" si="682">(K246+J246)/E246</f>
        <v>-11</v>
      </c>
      <c r="M246" s="10">
        <f t="shared" ref="M246" si="683">L246*E246</f>
        <v>-4400</v>
      </c>
    </row>
    <row r="247" spans="1:13">
      <c r="A247" s="16">
        <v>43913</v>
      </c>
      <c r="B247" s="7" t="s">
        <v>182</v>
      </c>
      <c r="C247" s="17" t="s">
        <v>18</v>
      </c>
      <c r="D247" s="17">
        <v>160</v>
      </c>
      <c r="E247" s="18">
        <v>1500</v>
      </c>
      <c r="F247" s="7" t="s">
        <v>13</v>
      </c>
      <c r="G247" s="19">
        <v>25</v>
      </c>
      <c r="H247" s="19">
        <v>20</v>
      </c>
      <c r="I247" s="19">
        <v>0</v>
      </c>
      <c r="J247" s="9">
        <f t="shared" ref="J247" si="684">(IF(F247="SELL",G247-H247,IF(F247="BUY",H247-G247)))*E247</f>
        <v>-7500</v>
      </c>
      <c r="K247" s="19">
        <v>0</v>
      </c>
      <c r="L247" s="10">
        <f t="shared" ref="L247" si="685">(K247+J247)/E247</f>
        <v>-5</v>
      </c>
      <c r="M247" s="10">
        <f t="shared" ref="M247" si="686">L247*E247</f>
        <v>-7500</v>
      </c>
    </row>
    <row r="248" spans="1:13">
      <c r="A248" s="16">
        <v>43910</v>
      </c>
      <c r="B248" s="7" t="s">
        <v>133</v>
      </c>
      <c r="C248" s="17" t="s">
        <v>19</v>
      </c>
      <c r="D248" s="17">
        <v>3000</v>
      </c>
      <c r="E248" s="18">
        <v>250</v>
      </c>
      <c r="F248" s="7" t="s">
        <v>13</v>
      </c>
      <c r="G248" s="19">
        <v>155</v>
      </c>
      <c r="H248" s="19">
        <v>175</v>
      </c>
      <c r="I248" s="19">
        <v>230</v>
      </c>
      <c r="J248" s="9">
        <f t="shared" ref="J248" si="687">(IF(F248="SELL",G248-H248,IF(F248="BUY",H248-G248)))*E248</f>
        <v>5000</v>
      </c>
      <c r="K248" s="19">
        <f>E248*55</f>
        <v>13750</v>
      </c>
      <c r="L248" s="10">
        <f t="shared" ref="L248" si="688">(K248+J248)/E248</f>
        <v>75</v>
      </c>
      <c r="M248" s="10">
        <f t="shared" ref="M248" si="689">L248*E248</f>
        <v>18750</v>
      </c>
    </row>
    <row r="249" spans="1:13">
      <c r="A249" s="16">
        <v>43909</v>
      </c>
      <c r="B249" s="7" t="s">
        <v>141</v>
      </c>
      <c r="C249" s="17" t="s">
        <v>19</v>
      </c>
      <c r="D249" s="17">
        <v>370</v>
      </c>
      <c r="E249" s="18">
        <v>1375</v>
      </c>
      <c r="F249" s="7" t="s">
        <v>13</v>
      </c>
      <c r="G249" s="19">
        <v>18</v>
      </c>
      <c r="H249" s="19">
        <v>19.850000000000001</v>
      </c>
      <c r="I249" s="19">
        <v>28</v>
      </c>
      <c r="J249" s="9">
        <f t="shared" ref="J249" si="690">(IF(F249="SELL",G249-H249,IF(F249="BUY",H249-G249)))*E249</f>
        <v>2543.7500000000018</v>
      </c>
      <c r="K249" s="19">
        <f>E249*8.15</f>
        <v>11206.25</v>
      </c>
      <c r="L249" s="10">
        <f t="shared" ref="L249" si="691">(K249+J249)/E249</f>
        <v>10.000000000000002</v>
      </c>
      <c r="M249" s="10">
        <f t="shared" ref="M249" si="692">L249*E249</f>
        <v>13750.000000000002</v>
      </c>
    </row>
    <row r="250" spans="1:13">
      <c r="A250" s="16">
        <v>43908</v>
      </c>
      <c r="B250" s="7" t="s">
        <v>202</v>
      </c>
      <c r="C250" s="17" t="s">
        <v>18</v>
      </c>
      <c r="D250" s="17">
        <v>70</v>
      </c>
      <c r="E250" s="18">
        <v>6000</v>
      </c>
      <c r="F250" s="7" t="s">
        <v>13</v>
      </c>
      <c r="G250" s="19">
        <v>6.4</v>
      </c>
      <c r="H250" s="19">
        <v>7.1</v>
      </c>
      <c r="I250" s="19">
        <v>8.6</v>
      </c>
      <c r="J250" s="9">
        <f t="shared" ref="J250" si="693">(IF(F250="SELL",G250-H250,IF(F250="BUY",H250-G250)))*E250</f>
        <v>4199.9999999999955</v>
      </c>
      <c r="K250" s="19">
        <f>E250*1.5</f>
        <v>9000</v>
      </c>
      <c r="L250" s="10">
        <f t="shared" ref="L250" si="694">(K250+J250)/E250</f>
        <v>2.1999999999999993</v>
      </c>
      <c r="M250" s="10">
        <f t="shared" ref="M250" si="695">L250*E250</f>
        <v>13199.999999999996</v>
      </c>
    </row>
    <row r="251" spans="1:13">
      <c r="A251" s="16">
        <v>43908</v>
      </c>
      <c r="B251" s="7" t="s">
        <v>153</v>
      </c>
      <c r="C251" s="17" t="s">
        <v>18</v>
      </c>
      <c r="D251" s="17">
        <v>140</v>
      </c>
      <c r="E251" s="18">
        <v>3000</v>
      </c>
      <c r="F251" s="7" t="s">
        <v>13</v>
      </c>
      <c r="G251" s="19">
        <v>2.5</v>
      </c>
      <c r="H251" s="19">
        <v>3</v>
      </c>
      <c r="I251" s="19">
        <v>0</v>
      </c>
      <c r="J251" s="9">
        <f t="shared" ref="J251" si="696">(IF(F251="SELL",G251-H251,IF(F251="BUY",H251-G251)))*E251</f>
        <v>1500</v>
      </c>
      <c r="K251" s="19">
        <v>0</v>
      </c>
      <c r="L251" s="10">
        <f t="shared" ref="L251" si="697">(K251+J251)/E251</f>
        <v>0.5</v>
      </c>
      <c r="M251" s="10">
        <f t="shared" ref="M251" si="698">L251*E251</f>
        <v>1500</v>
      </c>
    </row>
    <row r="252" spans="1:13">
      <c r="A252" s="16">
        <v>43908</v>
      </c>
      <c r="B252" s="7" t="s">
        <v>164</v>
      </c>
      <c r="C252" s="17" t="s">
        <v>18</v>
      </c>
      <c r="D252" s="17">
        <v>60</v>
      </c>
      <c r="E252" s="18">
        <v>5600</v>
      </c>
      <c r="F252" s="7" t="s">
        <v>13</v>
      </c>
      <c r="G252" s="19">
        <v>7.15</v>
      </c>
      <c r="H252" s="19">
        <v>6</v>
      </c>
      <c r="I252" s="19">
        <v>0</v>
      </c>
      <c r="J252" s="9">
        <f t="shared" ref="J252" si="699">(IF(F252="SELL",G252-H252,IF(F252="BUY",H252-G252)))*E252</f>
        <v>-6440.0000000000018</v>
      </c>
      <c r="K252" s="19">
        <v>0</v>
      </c>
      <c r="L252" s="10">
        <f t="shared" ref="L252" si="700">(K252+J252)/E252</f>
        <v>-1.1500000000000004</v>
      </c>
      <c r="M252" s="10">
        <f t="shared" ref="M252" si="701">L252*E252</f>
        <v>-6440.0000000000018</v>
      </c>
    </row>
    <row r="253" spans="1:13">
      <c r="A253" s="16">
        <v>43907</v>
      </c>
      <c r="B253" s="7" t="s">
        <v>197</v>
      </c>
      <c r="C253" s="17" t="s">
        <v>19</v>
      </c>
      <c r="D253" s="17">
        <v>65</v>
      </c>
      <c r="E253" s="18">
        <v>5400</v>
      </c>
      <c r="F253" s="7" t="s">
        <v>13</v>
      </c>
      <c r="G253" s="19">
        <v>6.2</v>
      </c>
      <c r="H253" s="19">
        <v>7</v>
      </c>
      <c r="I253" s="19">
        <v>0</v>
      </c>
      <c r="J253" s="9">
        <f t="shared" ref="J253" si="702">(IF(F253="SELL",G253-H253,IF(F253="BUY",H253-G253)))*E253</f>
        <v>4319.9999999999991</v>
      </c>
      <c r="K253" s="19">
        <v>0</v>
      </c>
      <c r="L253" s="10">
        <f t="shared" ref="L253" si="703">(K253+J253)/E253</f>
        <v>0.79999999999999982</v>
      </c>
      <c r="M253" s="10">
        <f t="shared" ref="M253" si="704">L253*E253</f>
        <v>4319.9999999999991</v>
      </c>
    </row>
    <row r="254" spans="1:13">
      <c r="A254" s="16">
        <v>43906</v>
      </c>
      <c r="B254" s="7" t="s">
        <v>135</v>
      </c>
      <c r="C254" s="17" t="s">
        <v>19</v>
      </c>
      <c r="D254" s="17">
        <v>500</v>
      </c>
      <c r="E254" s="18">
        <v>1200</v>
      </c>
      <c r="F254" s="7" t="s">
        <v>13</v>
      </c>
      <c r="G254" s="19">
        <v>34</v>
      </c>
      <c r="H254" s="19">
        <v>38</v>
      </c>
      <c r="I254" s="19">
        <v>44</v>
      </c>
      <c r="J254" s="9">
        <f t="shared" ref="J254" si="705">(IF(F254="SELL",G254-H254,IF(F254="BUY",H254-G254)))*E254</f>
        <v>4800</v>
      </c>
      <c r="K254" s="19">
        <f>E254*6</f>
        <v>7200</v>
      </c>
      <c r="L254" s="10">
        <f t="shared" ref="L254" si="706">(K254+J254)/E254</f>
        <v>10</v>
      </c>
      <c r="M254" s="10">
        <f t="shared" ref="M254" si="707">L254*E254</f>
        <v>12000</v>
      </c>
    </row>
    <row r="255" spans="1:13">
      <c r="A255" s="16">
        <v>43906</v>
      </c>
      <c r="B255" s="7" t="s">
        <v>182</v>
      </c>
      <c r="C255" s="17" t="s">
        <v>19</v>
      </c>
      <c r="D255" s="17">
        <v>140</v>
      </c>
      <c r="E255" s="18">
        <v>1500</v>
      </c>
      <c r="F255" s="7" t="s">
        <v>13</v>
      </c>
      <c r="G255" s="19">
        <v>24</v>
      </c>
      <c r="H255" s="19">
        <v>27</v>
      </c>
      <c r="I255" s="19">
        <v>0</v>
      </c>
      <c r="J255" s="9">
        <f t="shared" ref="J255" si="708">(IF(F255="SELL",G255-H255,IF(F255="BUY",H255-G255)))*E255</f>
        <v>4500</v>
      </c>
      <c r="K255" s="19">
        <v>0</v>
      </c>
      <c r="L255" s="10">
        <f t="shared" ref="L255" si="709">(K255+J255)/E255</f>
        <v>3</v>
      </c>
      <c r="M255" s="10">
        <f t="shared" ref="M255" si="710">L255*E255</f>
        <v>4500</v>
      </c>
    </row>
    <row r="256" spans="1:13">
      <c r="A256" s="16">
        <v>43903</v>
      </c>
      <c r="B256" s="7" t="s">
        <v>170</v>
      </c>
      <c r="C256" s="17" t="s">
        <v>19</v>
      </c>
      <c r="D256" s="17">
        <v>210</v>
      </c>
      <c r="E256" s="18">
        <v>3200</v>
      </c>
      <c r="F256" s="7" t="s">
        <v>13</v>
      </c>
      <c r="G256" s="19">
        <v>5</v>
      </c>
      <c r="H256" s="19">
        <v>6.05</v>
      </c>
      <c r="I256" s="19">
        <v>0</v>
      </c>
      <c r="J256" s="9">
        <f t="shared" ref="J256" si="711">(IF(F256="SELL",G256-H256,IF(F256="BUY",H256-G256)))*E256</f>
        <v>3359.9999999999995</v>
      </c>
      <c r="K256" s="19">
        <v>0</v>
      </c>
      <c r="L256" s="10">
        <f t="shared" ref="L256" si="712">(K256+J256)/E256</f>
        <v>1.0499999999999998</v>
      </c>
      <c r="M256" s="10">
        <f t="shared" ref="M256" si="713">L256*E256</f>
        <v>3359.9999999999995</v>
      </c>
    </row>
    <row r="257" spans="1:13">
      <c r="A257" s="16">
        <v>43903</v>
      </c>
      <c r="B257" s="7" t="s">
        <v>153</v>
      </c>
      <c r="C257" s="17" t="s">
        <v>19</v>
      </c>
      <c r="D257" s="17">
        <v>280</v>
      </c>
      <c r="E257" s="18">
        <v>3000</v>
      </c>
      <c r="F257" s="7" t="s">
        <v>13</v>
      </c>
      <c r="G257" s="19">
        <v>6</v>
      </c>
      <c r="H257" s="19">
        <v>6.7</v>
      </c>
      <c r="I257" s="19">
        <v>0</v>
      </c>
      <c r="J257" s="9">
        <f t="shared" ref="J257" si="714">(IF(F257="SELL",G257-H257,IF(F257="BUY",H257-G257)))*E257</f>
        <v>2100.0000000000005</v>
      </c>
      <c r="K257" s="19">
        <v>0</v>
      </c>
      <c r="L257" s="10">
        <f t="shared" ref="L257" si="715">(K257+J257)/E257</f>
        <v>0.70000000000000018</v>
      </c>
      <c r="M257" s="10">
        <f t="shared" ref="M257" si="716">L257*E257</f>
        <v>2100.0000000000005</v>
      </c>
    </row>
    <row r="258" spans="1:13">
      <c r="A258" s="16">
        <v>43902</v>
      </c>
      <c r="B258" s="7" t="s">
        <v>150</v>
      </c>
      <c r="C258" s="17" t="s">
        <v>18</v>
      </c>
      <c r="D258" s="17">
        <v>1100</v>
      </c>
      <c r="E258" s="18">
        <v>750</v>
      </c>
      <c r="F258" s="7" t="s">
        <v>13</v>
      </c>
      <c r="G258" s="19">
        <v>51</v>
      </c>
      <c r="H258" s="19">
        <v>55</v>
      </c>
      <c r="I258" s="19">
        <v>0</v>
      </c>
      <c r="J258" s="9">
        <f t="shared" ref="J258" si="717">(IF(F258="SELL",G258-H258,IF(F258="BUY",H258-G258)))*E258</f>
        <v>3000</v>
      </c>
      <c r="K258" s="19">
        <v>0</v>
      </c>
      <c r="L258" s="10">
        <f t="shared" ref="L258" si="718">(K258+J258)/E258</f>
        <v>4</v>
      </c>
      <c r="M258" s="10">
        <f t="shared" ref="M258" si="719">L258*E258</f>
        <v>3000</v>
      </c>
    </row>
    <row r="259" spans="1:13">
      <c r="A259" s="16">
        <v>43902</v>
      </c>
      <c r="B259" s="7" t="s">
        <v>153</v>
      </c>
      <c r="C259" s="17" t="s">
        <v>18</v>
      </c>
      <c r="D259" s="17">
        <v>180</v>
      </c>
      <c r="E259" s="18">
        <v>3000</v>
      </c>
      <c r="F259" s="7" t="s">
        <v>13</v>
      </c>
      <c r="G259" s="19">
        <v>6.3</v>
      </c>
      <c r="H259" s="19">
        <v>11</v>
      </c>
      <c r="I259" s="19">
        <v>18</v>
      </c>
      <c r="J259" s="9">
        <f t="shared" ref="J259" si="720">(IF(F259="SELL",G259-H259,IF(F259="BUY",H259-G259)))*E259</f>
        <v>14100</v>
      </c>
      <c r="K259" s="19">
        <f>E259*7</f>
        <v>21000</v>
      </c>
      <c r="L259" s="10">
        <f t="shared" ref="L259" si="721">(K259+J259)/E259</f>
        <v>11.7</v>
      </c>
      <c r="M259" s="10">
        <f t="shared" ref="M259" si="722">L259*E259</f>
        <v>35100</v>
      </c>
    </row>
    <row r="260" spans="1:13">
      <c r="A260" s="16">
        <v>43901</v>
      </c>
      <c r="B260" s="7" t="s">
        <v>202</v>
      </c>
      <c r="C260" s="17" t="s">
        <v>18</v>
      </c>
      <c r="D260" s="17">
        <v>75</v>
      </c>
      <c r="E260" s="18">
        <v>6000</v>
      </c>
      <c r="F260" s="7" t="s">
        <v>13</v>
      </c>
      <c r="G260" s="19">
        <v>2.5</v>
      </c>
      <c r="H260" s="19">
        <v>3.5</v>
      </c>
      <c r="I260" s="19">
        <v>5</v>
      </c>
      <c r="J260" s="9">
        <f t="shared" ref="J260" si="723">(IF(F260="SELL",G260-H260,IF(F260="BUY",H260-G260)))*E260</f>
        <v>6000</v>
      </c>
      <c r="K260" s="19">
        <f>E260*1.5</f>
        <v>9000</v>
      </c>
      <c r="L260" s="10">
        <f t="shared" ref="L260" si="724">(K260+J260)/E260</f>
        <v>2.5</v>
      </c>
      <c r="M260" s="10">
        <f t="shared" ref="M260" si="725">L260*E260</f>
        <v>15000</v>
      </c>
    </row>
    <row r="261" spans="1:13">
      <c r="A261" s="16">
        <v>43901</v>
      </c>
      <c r="B261" s="7" t="s">
        <v>176</v>
      </c>
      <c r="C261" s="17" t="s">
        <v>18</v>
      </c>
      <c r="D261" s="17">
        <v>90</v>
      </c>
      <c r="E261" s="18">
        <v>5334</v>
      </c>
      <c r="F261" s="7" t="s">
        <v>13</v>
      </c>
      <c r="G261" s="19">
        <v>3.2</v>
      </c>
      <c r="H261" s="19">
        <v>4</v>
      </c>
      <c r="I261" s="19">
        <v>5.15</v>
      </c>
      <c r="J261" s="9">
        <f t="shared" ref="J261" si="726">(IF(F261="SELL",G261-H261,IF(F261="BUY",H261-G261)))*E261</f>
        <v>4267.1999999999989</v>
      </c>
      <c r="K261" s="19">
        <f>E261*1.15</f>
        <v>6134.0999999999995</v>
      </c>
      <c r="L261" s="10">
        <f t="shared" ref="L261" si="727">(K261+J261)/E261</f>
        <v>1.95</v>
      </c>
      <c r="M261" s="10">
        <f t="shared" ref="M261" si="728">L261*E261</f>
        <v>10401.299999999999</v>
      </c>
    </row>
    <row r="262" spans="1:13">
      <c r="A262" s="16">
        <v>43899</v>
      </c>
      <c r="B262" s="7" t="s">
        <v>210</v>
      </c>
      <c r="C262" s="17" t="s">
        <v>18</v>
      </c>
      <c r="D262" s="17">
        <v>740</v>
      </c>
      <c r="E262" s="18">
        <v>1100</v>
      </c>
      <c r="F262" s="7" t="s">
        <v>13</v>
      </c>
      <c r="G262" s="19">
        <v>24</v>
      </c>
      <c r="H262" s="19">
        <v>27.25</v>
      </c>
      <c r="I262" s="19">
        <v>0</v>
      </c>
      <c r="J262" s="9">
        <f t="shared" ref="J262" si="729">(IF(F262="SELL",G262-H262,IF(F262="BUY",H262-G262)))*E262</f>
        <v>3575</v>
      </c>
      <c r="K262" s="19">
        <v>0</v>
      </c>
      <c r="L262" s="10">
        <f t="shared" ref="L262" si="730">(K262+J262)/E262</f>
        <v>3.25</v>
      </c>
      <c r="M262" s="10">
        <f t="shared" ref="M262" si="731">L262*E262</f>
        <v>3575</v>
      </c>
    </row>
    <row r="263" spans="1:13">
      <c r="A263" s="16">
        <v>43899</v>
      </c>
      <c r="B263" s="7" t="s">
        <v>203</v>
      </c>
      <c r="C263" s="17" t="s">
        <v>18</v>
      </c>
      <c r="D263" s="17">
        <v>130</v>
      </c>
      <c r="E263" s="18">
        <v>6000</v>
      </c>
      <c r="F263" s="7" t="s">
        <v>13</v>
      </c>
      <c r="G263" s="19">
        <v>2.5</v>
      </c>
      <c r="H263" s="19">
        <v>3.15</v>
      </c>
      <c r="I263" s="19">
        <v>0</v>
      </c>
      <c r="J263" s="9">
        <f t="shared" ref="J263" si="732">(IF(F263="SELL",G263-H263,IF(F263="BUY",H263-G263)))*E263</f>
        <v>3899.9999999999995</v>
      </c>
      <c r="K263" s="19">
        <v>0</v>
      </c>
      <c r="L263" s="10">
        <f t="shared" ref="L263" si="733">(K263+J263)/E263</f>
        <v>0.64999999999999991</v>
      </c>
      <c r="M263" s="10">
        <f t="shared" ref="M263" si="734">L263*E263</f>
        <v>3899.9999999999995</v>
      </c>
    </row>
    <row r="264" spans="1:13">
      <c r="A264" s="16">
        <v>43896</v>
      </c>
      <c r="B264" s="7" t="s">
        <v>199</v>
      </c>
      <c r="C264" s="17" t="s">
        <v>19</v>
      </c>
      <c r="D264" s="17">
        <v>1860</v>
      </c>
      <c r="E264" s="18">
        <v>600</v>
      </c>
      <c r="F264" s="7" t="s">
        <v>13</v>
      </c>
      <c r="G264" s="19">
        <v>58</v>
      </c>
      <c r="H264" s="19">
        <v>63.75</v>
      </c>
      <c r="I264" s="19">
        <v>0</v>
      </c>
      <c r="J264" s="9">
        <f t="shared" ref="J264" si="735">(IF(F264="SELL",G264-H264,IF(F264="BUY",H264-G264)))*E264</f>
        <v>3450</v>
      </c>
      <c r="K264" s="19">
        <v>0</v>
      </c>
      <c r="L264" s="10">
        <f t="shared" ref="L264" si="736">(K264+J264)/E264</f>
        <v>5.75</v>
      </c>
      <c r="M264" s="10">
        <f t="shared" ref="M264" si="737">L264*E264</f>
        <v>3450</v>
      </c>
    </row>
    <row r="265" spans="1:13">
      <c r="A265" s="16">
        <v>43895</v>
      </c>
      <c r="B265" s="7" t="s">
        <v>217</v>
      </c>
      <c r="C265" s="17" t="s">
        <v>19</v>
      </c>
      <c r="D265" s="17">
        <v>410</v>
      </c>
      <c r="E265" s="18">
        <v>1200</v>
      </c>
      <c r="F265" s="7" t="s">
        <v>13</v>
      </c>
      <c r="G265" s="19">
        <v>23.1</v>
      </c>
      <c r="H265" s="19">
        <v>27</v>
      </c>
      <c r="I265" s="19">
        <v>0</v>
      </c>
      <c r="J265" s="9">
        <f t="shared" ref="J265" si="738">(IF(F265="SELL",G265-H265,IF(F265="BUY",H265-G265)))*E265</f>
        <v>4679.9999999999982</v>
      </c>
      <c r="K265" s="19">
        <v>0</v>
      </c>
      <c r="L265" s="10">
        <f t="shared" ref="L265" si="739">(K265+J265)/E265</f>
        <v>3.8999999999999986</v>
      </c>
      <c r="M265" s="10">
        <f t="shared" ref="M265" si="740">L265*E265</f>
        <v>4679.9999999999982</v>
      </c>
    </row>
    <row r="266" spans="1:13">
      <c r="A266" s="16">
        <v>43895</v>
      </c>
      <c r="B266" s="7" t="s">
        <v>148</v>
      </c>
      <c r="C266" s="17" t="s">
        <v>19</v>
      </c>
      <c r="D266" s="17">
        <v>120</v>
      </c>
      <c r="E266" s="18">
        <v>6000</v>
      </c>
      <c r="F266" s="7" t="s">
        <v>13</v>
      </c>
      <c r="G266" s="19">
        <v>5</v>
      </c>
      <c r="H266" s="19">
        <v>4.2</v>
      </c>
      <c r="I266" s="19">
        <v>0</v>
      </c>
      <c r="J266" s="9">
        <f t="shared" ref="J266" si="741">(IF(F266="SELL",G266-H266,IF(F266="BUY",H266-G266)))*E266</f>
        <v>-4799.9999999999991</v>
      </c>
      <c r="K266" s="19">
        <v>0</v>
      </c>
      <c r="L266" s="10">
        <f t="shared" ref="L266" si="742">(K266+J266)/E266</f>
        <v>-0.79999999999999982</v>
      </c>
      <c r="M266" s="10">
        <f t="shared" ref="M266" si="743">L266*E266</f>
        <v>-4799.9999999999991</v>
      </c>
    </row>
    <row r="267" spans="1:13">
      <c r="A267" s="16">
        <v>43894</v>
      </c>
      <c r="B267" s="7" t="s">
        <v>216</v>
      </c>
      <c r="C267" s="17" t="s">
        <v>19</v>
      </c>
      <c r="D267" s="17">
        <v>940</v>
      </c>
      <c r="E267" s="18">
        <v>1500</v>
      </c>
      <c r="F267" s="7" t="s">
        <v>13</v>
      </c>
      <c r="G267" s="19">
        <v>14</v>
      </c>
      <c r="H267" s="19">
        <v>16.5</v>
      </c>
      <c r="I267" s="19">
        <v>0</v>
      </c>
      <c r="J267" s="9">
        <f t="shared" ref="J267" si="744">(IF(F267="SELL",G267-H267,IF(F267="BUY",H267-G267)))*E267</f>
        <v>3750</v>
      </c>
      <c r="K267" s="19">
        <v>0</v>
      </c>
      <c r="L267" s="10">
        <f t="shared" ref="L267" si="745">(K267+J267)/E267</f>
        <v>2.5</v>
      </c>
      <c r="M267" s="10">
        <f t="shared" ref="M267" si="746">L267*E267</f>
        <v>3750</v>
      </c>
    </row>
    <row r="268" spans="1:13">
      <c r="A268" s="16">
        <v>43894</v>
      </c>
      <c r="B268" s="7" t="s">
        <v>162</v>
      </c>
      <c r="C268" s="17" t="s">
        <v>18</v>
      </c>
      <c r="D268" s="17">
        <v>35</v>
      </c>
      <c r="E268" s="18">
        <v>8000</v>
      </c>
      <c r="F268" s="7" t="s">
        <v>13</v>
      </c>
      <c r="G268" s="19">
        <v>2.9</v>
      </c>
      <c r="H268" s="19">
        <v>2.2000000000000002</v>
      </c>
      <c r="I268" s="19">
        <v>0</v>
      </c>
      <c r="J268" s="9">
        <f t="shared" ref="J268" si="747">(IF(F268="SELL",G268-H268,IF(F268="BUY",H268-G268)))*E268</f>
        <v>-5599.9999999999982</v>
      </c>
      <c r="K268" s="19">
        <v>0</v>
      </c>
      <c r="L268" s="10">
        <f t="shared" ref="L268" si="748">(K268+J268)/E268</f>
        <v>-0.69999999999999973</v>
      </c>
      <c r="M268" s="10">
        <f t="shared" ref="M268" si="749">L268*E268</f>
        <v>-5599.9999999999982</v>
      </c>
    </row>
    <row r="269" spans="1:13">
      <c r="A269" s="16">
        <v>43892</v>
      </c>
      <c r="B269" s="7" t="s">
        <v>194</v>
      </c>
      <c r="C269" s="17" t="s">
        <v>18</v>
      </c>
      <c r="D269" s="17">
        <v>42</v>
      </c>
      <c r="E269" s="18">
        <v>8300</v>
      </c>
      <c r="F269" s="7" t="s">
        <v>13</v>
      </c>
      <c r="G269" s="19">
        <v>3</v>
      </c>
      <c r="H269" s="19">
        <v>3.5</v>
      </c>
      <c r="I269" s="19">
        <v>0</v>
      </c>
      <c r="J269" s="9">
        <f t="shared" ref="J269" si="750">(IF(F269="SELL",G269-H269,IF(F269="BUY",H269-G269)))*E269</f>
        <v>4150</v>
      </c>
      <c r="K269" s="19">
        <v>0</v>
      </c>
      <c r="L269" s="10">
        <f t="shared" ref="L269" si="751">(K269+J269)/E269</f>
        <v>0.5</v>
      </c>
      <c r="M269" s="10">
        <f t="shared" ref="M269" si="752">L269*E269</f>
        <v>4150</v>
      </c>
    </row>
    <row r="270" spans="1:13">
      <c r="A270" s="16">
        <v>43889</v>
      </c>
      <c r="B270" s="7" t="s">
        <v>148</v>
      </c>
      <c r="C270" s="17" t="s">
        <v>18</v>
      </c>
      <c r="D270" s="17">
        <v>120</v>
      </c>
      <c r="E270" s="18">
        <v>6000</v>
      </c>
      <c r="F270" s="7" t="s">
        <v>13</v>
      </c>
      <c r="G270" s="19">
        <v>5.9</v>
      </c>
      <c r="H270" s="19">
        <v>6.6</v>
      </c>
      <c r="I270" s="19">
        <v>7.1</v>
      </c>
      <c r="J270" s="9">
        <f t="shared" ref="J270" si="753">(IF(F270="SELL",G270-H270,IF(F270="BUY",H270-G270)))*E270</f>
        <v>4199.9999999999955</v>
      </c>
      <c r="K270" s="19">
        <f>E270*0.5</f>
        <v>3000</v>
      </c>
      <c r="L270" s="10">
        <f t="shared" ref="L270" si="754">(K270+J270)/E270</f>
        <v>1.1999999999999993</v>
      </c>
      <c r="M270" s="10">
        <f t="shared" ref="M270" si="755">L270*E270</f>
        <v>7199.9999999999955</v>
      </c>
    </row>
    <row r="271" spans="1:13">
      <c r="A271" s="16">
        <v>43888</v>
      </c>
      <c r="B271" s="7" t="s">
        <v>154</v>
      </c>
      <c r="C271" s="17" t="s">
        <v>18</v>
      </c>
      <c r="D271" s="17">
        <v>125</v>
      </c>
      <c r="E271" s="18">
        <v>6200</v>
      </c>
      <c r="F271" s="7" t="s">
        <v>13</v>
      </c>
      <c r="G271" s="19">
        <v>0.9</v>
      </c>
      <c r="H271" s="19">
        <v>1.6</v>
      </c>
      <c r="I271" s="19">
        <v>2.5</v>
      </c>
      <c r="J271" s="9">
        <f t="shared" ref="J271" si="756">(IF(F271="SELL",G271-H271,IF(F271="BUY",H271-G271)))*E271</f>
        <v>4340</v>
      </c>
      <c r="K271" s="19">
        <f>E271*0.9</f>
        <v>5580</v>
      </c>
      <c r="L271" s="10">
        <f t="shared" ref="L271" si="757">(K271+J271)/E271</f>
        <v>1.6</v>
      </c>
      <c r="M271" s="10">
        <f t="shared" ref="M271" si="758">L271*E271</f>
        <v>9920</v>
      </c>
    </row>
    <row r="272" spans="1:13">
      <c r="A272" s="16">
        <v>43887</v>
      </c>
      <c r="B272" s="7" t="s">
        <v>148</v>
      </c>
      <c r="C272" s="17" t="s">
        <v>18</v>
      </c>
      <c r="D272" s="17">
        <v>134</v>
      </c>
      <c r="E272" s="18">
        <v>6000</v>
      </c>
      <c r="F272" s="7" t="s">
        <v>13</v>
      </c>
      <c r="G272" s="19">
        <v>2.6</v>
      </c>
      <c r="H272" s="19">
        <v>3.3</v>
      </c>
      <c r="I272" s="19">
        <v>4</v>
      </c>
      <c r="J272" s="9">
        <f t="shared" ref="J272" si="759">(IF(F272="SELL",G272-H272,IF(F272="BUY",H272-G272)))*E272</f>
        <v>4199.9999999999982</v>
      </c>
      <c r="K272" s="19">
        <f>E272*0.7</f>
        <v>4200</v>
      </c>
      <c r="L272" s="10">
        <f t="shared" ref="L272" si="760">(K272+J272)/E272</f>
        <v>1.3999999999999997</v>
      </c>
      <c r="M272" s="10">
        <f t="shared" ref="M272" si="761">L272*E272</f>
        <v>8399.9999999999982</v>
      </c>
    </row>
    <row r="273" spans="1:13">
      <c r="A273" s="16">
        <v>43886</v>
      </c>
      <c r="B273" s="7" t="s">
        <v>162</v>
      </c>
      <c r="C273" s="17" t="s">
        <v>18</v>
      </c>
      <c r="D273" s="17">
        <v>40</v>
      </c>
      <c r="E273" s="18">
        <v>9000</v>
      </c>
      <c r="F273" s="7" t="s">
        <v>13</v>
      </c>
      <c r="G273" s="19">
        <v>0.55000000000000004</v>
      </c>
      <c r="H273" s="19">
        <v>0.75</v>
      </c>
      <c r="I273" s="19">
        <v>0</v>
      </c>
      <c r="J273" s="9">
        <f t="shared" ref="J273" si="762">(IF(F273="SELL",G273-H273,IF(F273="BUY",H273-G273)))*E273</f>
        <v>1799.9999999999995</v>
      </c>
      <c r="K273" s="19">
        <v>0</v>
      </c>
      <c r="L273" s="10">
        <f t="shared" ref="L273" si="763">(K273+J273)/E273</f>
        <v>0.19999999999999996</v>
      </c>
      <c r="M273" s="10">
        <f t="shared" ref="M273" si="764">L273*E273</f>
        <v>1799.9999999999995</v>
      </c>
    </row>
    <row r="274" spans="1:13">
      <c r="A274" s="16">
        <v>43886</v>
      </c>
      <c r="B274" s="7" t="s">
        <v>159</v>
      </c>
      <c r="C274" s="17" t="s">
        <v>18</v>
      </c>
      <c r="D274" s="17">
        <v>115</v>
      </c>
      <c r="E274" s="18">
        <v>5000</v>
      </c>
      <c r="F274" s="7" t="s">
        <v>13</v>
      </c>
      <c r="G274" s="19">
        <v>3</v>
      </c>
      <c r="H274" s="19">
        <v>2</v>
      </c>
      <c r="I274" s="19">
        <v>0</v>
      </c>
      <c r="J274" s="9">
        <f t="shared" ref="J274" si="765">(IF(F274="SELL",G274-H274,IF(F274="BUY",H274-G274)))*E274</f>
        <v>-5000</v>
      </c>
      <c r="K274" s="19">
        <v>0</v>
      </c>
      <c r="L274" s="10">
        <f t="shared" ref="L274" si="766">(K274+J274)/E274</f>
        <v>-1</v>
      </c>
      <c r="M274" s="10">
        <f t="shared" ref="M274" si="767">L274*E274</f>
        <v>-5000</v>
      </c>
    </row>
    <row r="275" spans="1:13">
      <c r="A275" s="16">
        <v>43885</v>
      </c>
      <c r="B275" s="7" t="s">
        <v>56</v>
      </c>
      <c r="C275" s="17" t="s">
        <v>18</v>
      </c>
      <c r="D275" s="17">
        <v>535</v>
      </c>
      <c r="E275" s="18">
        <v>1851</v>
      </c>
      <c r="F275" s="7" t="s">
        <v>13</v>
      </c>
      <c r="G275" s="19">
        <v>5</v>
      </c>
      <c r="H275" s="19">
        <v>7</v>
      </c>
      <c r="I275" s="19">
        <v>0</v>
      </c>
      <c r="J275" s="9">
        <f t="shared" ref="J275" si="768">(IF(F275="SELL",G275-H275,IF(F275="BUY",H275-G275)))*E275</f>
        <v>3702</v>
      </c>
      <c r="K275" s="19">
        <v>0</v>
      </c>
      <c r="L275" s="10">
        <f t="shared" ref="L275" si="769">(K275+J275)/E275</f>
        <v>2</v>
      </c>
      <c r="M275" s="10">
        <f t="shared" ref="M275" si="770">L275*E275</f>
        <v>3702</v>
      </c>
    </row>
    <row r="276" spans="1:13">
      <c r="A276" s="16">
        <v>43881</v>
      </c>
      <c r="B276" s="7" t="s">
        <v>216</v>
      </c>
      <c r="C276" s="17" t="s">
        <v>19</v>
      </c>
      <c r="D276" s="17">
        <v>920</v>
      </c>
      <c r="E276" s="18">
        <v>1500</v>
      </c>
      <c r="F276" s="7" t="s">
        <v>13</v>
      </c>
      <c r="G276" s="19">
        <v>14</v>
      </c>
      <c r="H276" s="19">
        <v>17</v>
      </c>
      <c r="I276" s="19">
        <v>25</v>
      </c>
      <c r="J276" s="9">
        <f t="shared" ref="J276" si="771">(IF(F276="SELL",G276-H276,IF(F276="BUY",H276-G276)))*E276</f>
        <v>4500</v>
      </c>
      <c r="K276" s="19">
        <f>E276*8</f>
        <v>12000</v>
      </c>
      <c r="L276" s="10">
        <f t="shared" ref="L276" si="772">(K276+J276)/E276</f>
        <v>11</v>
      </c>
      <c r="M276" s="10">
        <f t="shared" ref="M276" si="773">L276*E276</f>
        <v>16500</v>
      </c>
    </row>
    <row r="277" spans="1:13">
      <c r="A277" s="16">
        <v>43881</v>
      </c>
      <c r="B277" s="7" t="s">
        <v>148</v>
      </c>
      <c r="C277" s="17" t="s">
        <v>19</v>
      </c>
      <c r="D277" s="17">
        <v>140</v>
      </c>
      <c r="E277" s="18">
        <v>6000</v>
      </c>
      <c r="F277" s="7" t="s">
        <v>13</v>
      </c>
      <c r="G277" s="19">
        <v>2</v>
      </c>
      <c r="H277" s="19">
        <v>2.7</v>
      </c>
      <c r="I277" s="19">
        <v>0</v>
      </c>
      <c r="J277" s="9">
        <f t="shared" ref="J277" si="774">(IF(F277="SELL",G277-H277,IF(F277="BUY",H277-G277)))*E277</f>
        <v>4200.0000000000009</v>
      </c>
      <c r="K277" s="19">
        <v>0</v>
      </c>
      <c r="L277" s="10">
        <f t="shared" ref="L277" si="775">(K277+J277)/E277</f>
        <v>0.70000000000000018</v>
      </c>
      <c r="M277" s="10">
        <f t="shared" ref="M277" si="776">L277*E277</f>
        <v>4200.0000000000009</v>
      </c>
    </row>
    <row r="278" spans="1:13">
      <c r="A278" s="16">
        <v>43880</v>
      </c>
      <c r="B278" s="7" t="s">
        <v>154</v>
      </c>
      <c r="C278" s="17" t="s">
        <v>19</v>
      </c>
      <c r="D278" s="17">
        <v>130</v>
      </c>
      <c r="E278" s="18">
        <v>6200</v>
      </c>
      <c r="F278" s="7" t="s">
        <v>13</v>
      </c>
      <c r="G278" s="19">
        <v>3</v>
      </c>
      <c r="H278" s="19">
        <v>3.7</v>
      </c>
      <c r="I278" s="19">
        <v>4.5999999999999996</v>
      </c>
      <c r="J278" s="9">
        <f t="shared" ref="J278" si="777">(IF(F278="SELL",G278-H278,IF(F278="BUY",H278-G278)))*E278</f>
        <v>4340.0000000000009</v>
      </c>
      <c r="K278" s="19">
        <f>E278*0.9</f>
        <v>5580</v>
      </c>
      <c r="L278" s="10">
        <f t="shared" ref="L278" si="778">(K278+J278)/E278</f>
        <v>1.6</v>
      </c>
      <c r="M278" s="10">
        <f t="shared" ref="M278" si="779">L278*E278</f>
        <v>9920</v>
      </c>
    </row>
    <row r="279" spans="1:13">
      <c r="A279" s="16">
        <v>43880</v>
      </c>
      <c r="B279" s="7" t="s">
        <v>168</v>
      </c>
      <c r="C279" s="17" t="s">
        <v>19</v>
      </c>
      <c r="D279" s="17">
        <v>1500</v>
      </c>
      <c r="E279" s="18">
        <v>300</v>
      </c>
      <c r="F279" s="7" t="s">
        <v>13</v>
      </c>
      <c r="G279" s="19">
        <v>27</v>
      </c>
      <c r="H279" s="19">
        <v>13</v>
      </c>
      <c r="I279" s="19">
        <v>0</v>
      </c>
      <c r="J279" s="9">
        <f t="shared" ref="J279" si="780">(IF(F279="SELL",G279-H279,IF(F279="BUY",H279-G279)))*E279</f>
        <v>-4200</v>
      </c>
      <c r="K279" s="19">
        <v>0</v>
      </c>
      <c r="L279" s="10">
        <f t="shared" ref="L279" si="781">(K279+J279)/E279</f>
        <v>-14</v>
      </c>
      <c r="M279" s="10">
        <f t="shared" ref="M279" si="782">L279*E279</f>
        <v>-4200</v>
      </c>
    </row>
    <row r="280" spans="1:13">
      <c r="A280" s="16">
        <v>43879</v>
      </c>
      <c r="B280" s="7" t="s">
        <v>162</v>
      </c>
      <c r="C280" s="17" t="s">
        <v>18</v>
      </c>
      <c r="D280" s="17">
        <v>40</v>
      </c>
      <c r="E280" s="18">
        <v>9000</v>
      </c>
      <c r="F280" s="7" t="s">
        <v>13</v>
      </c>
      <c r="G280" s="19">
        <v>1.7</v>
      </c>
      <c r="H280" s="19">
        <v>2.5</v>
      </c>
      <c r="I280" s="19">
        <v>3.2</v>
      </c>
      <c r="J280" s="9">
        <f t="shared" ref="J280" si="783">(IF(F280="SELL",G280-H280,IF(F280="BUY",H280-G280)))*E280</f>
        <v>7200</v>
      </c>
      <c r="K280" s="19">
        <f>E280*0.7</f>
        <v>6300</v>
      </c>
      <c r="L280" s="10">
        <f t="shared" ref="L280" si="784">(K280+J280)/E280</f>
        <v>1.5</v>
      </c>
      <c r="M280" s="10">
        <f t="shared" ref="M280" si="785">L280*E280</f>
        <v>13500</v>
      </c>
    </row>
    <row r="281" spans="1:13">
      <c r="A281" s="16">
        <v>43879</v>
      </c>
      <c r="B281" s="7" t="s">
        <v>148</v>
      </c>
      <c r="C281" s="17" t="s">
        <v>18</v>
      </c>
      <c r="D281" s="17">
        <v>135</v>
      </c>
      <c r="E281" s="18">
        <v>6000</v>
      </c>
      <c r="F281" s="7" t="s">
        <v>13</v>
      </c>
      <c r="G281" s="19">
        <v>2.5</v>
      </c>
      <c r="H281" s="19">
        <v>1.8</v>
      </c>
      <c r="I281" s="19">
        <v>0</v>
      </c>
      <c r="J281" s="9">
        <f t="shared" ref="J281" si="786">(IF(F281="SELL",G281-H281,IF(F281="BUY",H281-G281)))*E281</f>
        <v>-4200</v>
      </c>
      <c r="K281" s="19">
        <v>0</v>
      </c>
      <c r="L281" s="10">
        <f t="shared" ref="L281" si="787">(K281+J281)/E281</f>
        <v>-0.7</v>
      </c>
      <c r="M281" s="10">
        <f t="shared" ref="M281" si="788">L281*E281</f>
        <v>-4200</v>
      </c>
    </row>
    <row r="282" spans="1:13">
      <c r="A282" s="16">
        <v>43878</v>
      </c>
      <c r="B282" s="7" t="s">
        <v>140</v>
      </c>
      <c r="C282" s="17" t="s">
        <v>18</v>
      </c>
      <c r="D282" s="17">
        <v>160</v>
      </c>
      <c r="E282" s="18">
        <v>3000</v>
      </c>
      <c r="F282" s="7" t="s">
        <v>13</v>
      </c>
      <c r="G282" s="19">
        <v>6</v>
      </c>
      <c r="H282" s="19">
        <v>7.4</v>
      </c>
      <c r="I282" s="19">
        <v>0</v>
      </c>
      <c r="J282" s="9">
        <f t="shared" ref="J282" si="789">(IF(F282="SELL",G282-H282,IF(F282="BUY",H282-G282)))*E282</f>
        <v>4200.0000000000009</v>
      </c>
      <c r="K282" s="19">
        <v>0</v>
      </c>
      <c r="L282" s="10">
        <f t="shared" ref="L282" si="790">(K282+J282)/E282</f>
        <v>1.4000000000000004</v>
      </c>
      <c r="M282" s="10">
        <f t="shared" ref="M282" si="791">L282*E282</f>
        <v>4200.0000000000009</v>
      </c>
    </row>
    <row r="283" spans="1:13">
      <c r="A283" s="16">
        <v>43878</v>
      </c>
      <c r="B283" s="7" t="s">
        <v>171</v>
      </c>
      <c r="C283" s="17" t="s">
        <v>18</v>
      </c>
      <c r="D283" s="17">
        <v>112.5</v>
      </c>
      <c r="E283" s="18">
        <v>4000</v>
      </c>
      <c r="F283" s="7" t="s">
        <v>13</v>
      </c>
      <c r="G283" s="19">
        <v>2.2999999999999998</v>
      </c>
      <c r="H283" s="19">
        <v>3.2</v>
      </c>
      <c r="I283" s="19">
        <v>0</v>
      </c>
      <c r="J283" s="9">
        <f t="shared" ref="J283" si="792">(IF(F283="SELL",G283-H283,IF(F283="BUY",H283-G283)))*E283</f>
        <v>3600.0000000000014</v>
      </c>
      <c r="K283" s="19">
        <v>0</v>
      </c>
      <c r="L283" s="10">
        <f t="shared" ref="L283" si="793">(K283+J283)/E283</f>
        <v>0.90000000000000036</v>
      </c>
      <c r="M283" s="10">
        <f t="shared" ref="M283" si="794">L283*E283</f>
        <v>3600.0000000000014</v>
      </c>
    </row>
    <row r="284" spans="1:13">
      <c r="A284" s="16">
        <v>43875</v>
      </c>
      <c r="B284" s="7" t="s">
        <v>176</v>
      </c>
      <c r="C284" s="17" t="s">
        <v>18</v>
      </c>
      <c r="D284" s="17">
        <v>125</v>
      </c>
      <c r="E284" s="18">
        <v>5334</v>
      </c>
      <c r="F284" s="7" t="s">
        <v>13</v>
      </c>
      <c r="G284" s="19">
        <v>3.9</v>
      </c>
      <c r="H284" s="19">
        <v>4.55</v>
      </c>
      <c r="I284" s="19">
        <v>0</v>
      </c>
      <c r="J284" s="9">
        <f t="shared" ref="J284" si="795">(IF(F284="SELL",G284-H284,IF(F284="BUY",H284-G284)))*E284</f>
        <v>3467.0999999999995</v>
      </c>
      <c r="K284" s="19">
        <v>0</v>
      </c>
      <c r="L284" s="10">
        <f t="shared" ref="L284" si="796">(K284+J284)/E284</f>
        <v>0.64999999999999991</v>
      </c>
      <c r="M284" s="10">
        <f t="shared" ref="M284" si="797">L284*E284</f>
        <v>3467.0999999999995</v>
      </c>
    </row>
    <row r="285" spans="1:13">
      <c r="A285" s="16">
        <v>43875</v>
      </c>
      <c r="B285" s="7" t="s">
        <v>119</v>
      </c>
      <c r="C285" s="17" t="s">
        <v>19</v>
      </c>
      <c r="D285" s="17">
        <v>300</v>
      </c>
      <c r="E285" s="18">
        <v>2300</v>
      </c>
      <c r="F285" s="7" t="s">
        <v>13</v>
      </c>
      <c r="G285" s="19">
        <v>6</v>
      </c>
      <c r="H285" s="19">
        <v>4</v>
      </c>
      <c r="I285" s="19">
        <v>0</v>
      </c>
      <c r="J285" s="9">
        <f t="shared" ref="J285" si="798">(IF(F285="SELL",G285-H285,IF(F285="BUY",H285-G285)))*E285</f>
        <v>-4600</v>
      </c>
      <c r="K285" s="19">
        <v>0</v>
      </c>
      <c r="L285" s="10">
        <f t="shared" ref="L285" si="799">(K285+J285)/E285</f>
        <v>-2</v>
      </c>
      <c r="M285" s="10">
        <f t="shared" ref="M285" si="800">L285*E285</f>
        <v>-4600</v>
      </c>
    </row>
    <row r="286" spans="1:13">
      <c r="A286" s="16">
        <v>43874</v>
      </c>
      <c r="B286" s="7" t="s">
        <v>150</v>
      </c>
      <c r="C286" s="17" t="s">
        <v>19</v>
      </c>
      <c r="D286" s="17">
        <v>1300</v>
      </c>
      <c r="E286" s="18">
        <v>700</v>
      </c>
      <c r="F286" s="7" t="s">
        <v>13</v>
      </c>
      <c r="G286" s="19">
        <v>27</v>
      </c>
      <c r="H286" s="19">
        <v>22.5</v>
      </c>
      <c r="I286" s="19">
        <v>0</v>
      </c>
      <c r="J286" s="9">
        <f t="shared" ref="J286" si="801">(IF(F286="SELL",G286-H286,IF(F286="BUY",H286-G286)))*E286</f>
        <v>-3150</v>
      </c>
      <c r="K286" s="19">
        <v>0</v>
      </c>
      <c r="L286" s="10">
        <f t="shared" ref="L286" si="802">(K286+J286)/E286</f>
        <v>-4.5</v>
      </c>
      <c r="M286" s="10">
        <f t="shared" ref="M286" si="803">L286*E286</f>
        <v>-3150</v>
      </c>
    </row>
    <row r="287" spans="1:13">
      <c r="A287" s="16">
        <v>43873</v>
      </c>
      <c r="B287" s="7" t="s">
        <v>209</v>
      </c>
      <c r="C287" s="17" t="s">
        <v>19</v>
      </c>
      <c r="D287" s="17">
        <v>2220</v>
      </c>
      <c r="E287" s="18">
        <v>300</v>
      </c>
      <c r="F287" s="7" t="s">
        <v>13</v>
      </c>
      <c r="G287" s="19">
        <v>40</v>
      </c>
      <c r="H287" s="19">
        <v>53</v>
      </c>
      <c r="I287" s="19">
        <v>70</v>
      </c>
      <c r="J287" s="9">
        <f t="shared" ref="J287" si="804">(IF(F287="SELL",G287-H287,IF(F287="BUY",H287-G287)))*E287</f>
        <v>3900</v>
      </c>
      <c r="K287" s="19">
        <f>E287*16</f>
        <v>4800</v>
      </c>
      <c r="L287" s="10">
        <f t="shared" ref="L287" si="805">(K287+J287)/E287</f>
        <v>29</v>
      </c>
      <c r="M287" s="10">
        <f t="shared" ref="M287" si="806">L287*E287</f>
        <v>8700</v>
      </c>
    </row>
    <row r="288" spans="1:13">
      <c r="A288" s="16">
        <v>43873</v>
      </c>
      <c r="B288" s="7" t="s">
        <v>162</v>
      </c>
      <c r="C288" s="17" t="s">
        <v>18</v>
      </c>
      <c r="D288" s="17">
        <v>48</v>
      </c>
      <c r="E288" s="18">
        <v>9000</v>
      </c>
      <c r="F288" s="7" t="s">
        <v>13</v>
      </c>
      <c r="G288" s="19">
        <v>2.6</v>
      </c>
      <c r="H288" s="19">
        <v>2.85</v>
      </c>
      <c r="I288" s="19">
        <v>0</v>
      </c>
      <c r="J288" s="9">
        <f t="shared" ref="J288" si="807">(IF(F288="SELL",G288-H288,IF(F288="BUY",H288-G288)))*E288</f>
        <v>2250</v>
      </c>
      <c r="K288" s="19">
        <v>0</v>
      </c>
      <c r="L288" s="10">
        <f t="shared" ref="L288" si="808">(K288+J288)/E288</f>
        <v>0.25</v>
      </c>
      <c r="M288" s="10">
        <f t="shared" ref="M288" si="809">L288*E288</f>
        <v>2250</v>
      </c>
    </row>
    <row r="289" spans="1:13">
      <c r="A289" s="16">
        <v>43872</v>
      </c>
      <c r="B289" s="7" t="s">
        <v>162</v>
      </c>
      <c r="C289" s="17" t="s">
        <v>18</v>
      </c>
      <c r="D289" s="17">
        <v>48</v>
      </c>
      <c r="E289" s="18">
        <v>9000</v>
      </c>
      <c r="F289" s="7" t="s">
        <v>13</v>
      </c>
      <c r="G289" s="19">
        <v>2.0499999999999998</v>
      </c>
      <c r="H289" s="19">
        <v>2.6</v>
      </c>
      <c r="I289" s="19">
        <v>0</v>
      </c>
      <c r="J289" s="9">
        <f t="shared" ref="J289" si="810">(IF(F289="SELL",G289-H289,IF(F289="BUY",H289-G289)))*E289</f>
        <v>4950.0000000000027</v>
      </c>
      <c r="K289" s="19">
        <v>0</v>
      </c>
      <c r="L289" s="10">
        <f t="shared" ref="L289" si="811">(K289+J289)/E289</f>
        <v>0.55000000000000027</v>
      </c>
      <c r="M289" s="10">
        <f t="shared" ref="M289" si="812">L289*E289</f>
        <v>4950.0000000000027</v>
      </c>
    </row>
    <row r="290" spans="1:13">
      <c r="A290" s="16">
        <v>43871</v>
      </c>
      <c r="B290" s="7" t="s">
        <v>162</v>
      </c>
      <c r="C290" s="17" t="s">
        <v>18</v>
      </c>
      <c r="D290" s="17">
        <v>52</v>
      </c>
      <c r="E290" s="18">
        <v>9000</v>
      </c>
      <c r="F290" s="7" t="s">
        <v>13</v>
      </c>
      <c r="G290" s="19">
        <v>3.5</v>
      </c>
      <c r="H290" s="19">
        <v>4.2</v>
      </c>
      <c r="I290" s="19">
        <v>0</v>
      </c>
      <c r="J290" s="9">
        <f t="shared" ref="J290" si="813">(IF(F290="SELL",G290-H290,IF(F290="BUY",H290-G290)))*E290</f>
        <v>6300.0000000000018</v>
      </c>
      <c r="K290" s="19">
        <v>0</v>
      </c>
      <c r="L290" s="10">
        <f t="shared" ref="L290" si="814">(K290+J290)/E290</f>
        <v>0.70000000000000018</v>
      </c>
      <c r="M290" s="10">
        <f t="shared" ref="M290" si="815">L290*E290</f>
        <v>6300.0000000000018</v>
      </c>
    </row>
    <row r="291" spans="1:13">
      <c r="A291" s="16">
        <v>43868</v>
      </c>
      <c r="B291" s="7" t="s">
        <v>51</v>
      </c>
      <c r="C291" s="17" t="s">
        <v>19</v>
      </c>
      <c r="D291" s="17">
        <v>405</v>
      </c>
      <c r="E291" s="18">
        <v>2700</v>
      </c>
      <c r="F291" s="7" t="s">
        <v>13</v>
      </c>
      <c r="G291" s="19">
        <v>10.5</v>
      </c>
      <c r="H291" s="19">
        <v>12</v>
      </c>
      <c r="I291" s="19">
        <v>0</v>
      </c>
      <c r="J291" s="9">
        <f t="shared" ref="J291" si="816">(IF(F291="SELL",G291-H291,IF(F291="BUY",H291-G291)))*E291</f>
        <v>4050</v>
      </c>
      <c r="K291" s="19">
        <v>0</v>
      </c>
      <c r="L291" s="10">
        <f t="shared" ref="L291" si="817">(K291+J291)/E291</f>
        <v>1.5</v>
      </c>
      <c r="M291" s="10">
        <f t="shared" ref="M291" si="818">L291*E291</f>
        <v>4050</v>
      </c>
    </row>
    <row r="292" spans="1:13">
      <c r="A292" s="16">
        <v>43868</v>
      </c>
      <c r="B292" s="7" t="s">
        <v>162</v>
      </c>
      <c r="C292" s="17" t="s">
        <v>18</v>
      </c>
      <c r="D292" s="17">
        <v>52</v>
      </c>
      <c r="E292" s="18">
        <v>9000</v>
      </c>
      <c r="F292" s="7" t="s">
        <v>13</v>
      </c>
      <c r="G292" s="19">
        <v>2.6</v>
      </c>
      <c r="H292" s="19">
        <v>3.5</v>
      </c>
      <c r="I292" s="19">
        <v>4</v>
      </c>
      <c r="J292" s="9">
        <f t="shared" ref="J292" si="819">(IF(F292="SELL",G292-H292,IF(F292="BUY",H292-G292)))*E292</f>
        <v>8099.9999999999991</v>
      </c>
      <c r="K292" s="19">
        <f>E292*0.5</f>
        <v>4500</v>
      </c>
      <c r="L292" s="10">
        <f t="shared" ref="L292" si="820">(K292+J292)/E292</f>
        <v>1.4</v>
      </c>
      <c r="M292" s="10">
        <f t="shared" ref="M292" si="821">L292*E292</f>
        <v>12600</v>
      </c>
    </row>
    <row r="293" spans="1:13">
      <c r="A293" s="16">
        <v>43867</v>
      </c>
      <c r="B293" s="7" t="s">
        <v>148</v>
      </c>
      <c r="C293" s="17" t="s">
        <v>19</v>
      </c>
      <c r="D293" s="17">
        <v>155</v>
      </c>
      <c r="E293" s="18">
        <v>6000</v>
      </c>
      <c r="F293" s="7" t="s">
        <v>13</v>
      </c>
      <c r="G293" s="19">
        <v>4.2</v>
      </c>
      <c r="H293" s="19">
        <v>4.9000000000000004</v>
      </c>
      <c r="I293" s="19">
        <v>0</v>
      </c>
      <c r="J293" s="9">
        <f t="shared" ref="J293" si="822">(IF(F293="SELL",G293-H293,IF(F293="BUY",H293-G293)))*E293</f>
        <v>4200.0000000000009</v>
      </c>
      <c r="K293" s="19">
        <v>0</v>
      </c>
      <c r="L293" s="10">
        <f t="shared" ref="L293" si="823">(K293+J293)/E293</f>
        <v>0.70000000000000018</v>
      </c>
      <c r="M293" s="10">
        <f t="shared" ref="M293" si="824">L293*E293</f>
        <v>4200.0000000000009</v>
      </c>
    </row>
    <row r="294" spans="1:13">
      <c r="A294" s="16">
        <v>43867</v>
      </c>
      <c r="B294" s="7" t="s">
        <v>215</v>
      </c>
      <c r="C294" s="17" t="s">
        <v>18</v>
      </c>
      <c r="D294" s="17">
        <v>570</v>
      </c>
      <c r="E294" s="18">
        <v>2200</v>
      </c>
      <c r="F294" s="7" t="s">
        <v>13</v>
      </c>
      <c r="G294" s="19">
        <v>16.5</v>
      </c>
      <c r="H294" s="19">
        <v>17.649999999999999</v>
      </c>
      <c r="I294" s="19">
        <v>0</v>
      </c>
      <c r="J294" s="9">
        <f t="shared" ref="J294" si="825">(IF(F294="SELL",G294-H294,IF(F294="BUY",H294-G294)))*E294</f>
        <v>2529.9999999999968</v>
      </c>
      <c r="K294" s="19">
        <v>0</v>
      </c>
      <c r="L294" s="10">
        <f t="shared" ref="L294" si="826">(K294+J294)/E294</f>
        <v>1.1499999999999986</v>
      </c>
      <c r="M294" s="10">
        <f t="shared" ref="M294" si="827">L294*E294</f>
        <v>2529.9999999999968</v>
      </c>
    </row>
    <row r="295" spans="1:13">
      <c r="A295" s="16">
        <v>43867</v>
      </c>
      <c r="B295" s="7" t="s">
        <v>211</v>
      </c>
      <c r="C295" s="17" t="s">
        <v>19</v>
      </c>
      <c r="D295" s="17">
        <v>350</v>
      </c>
      <c r="E295" s="18">
        <v>2500</v>
      </c>
      <c r="F295" s="7" t="s">
        <v>13</v>
      </c>
      <c r="G295" s="19">
        <v>12</v>
      </c>
      <c r="H295" s="19">
        <v>9.9</v>
      </c>
      <c r="I295" s="19">
        <v>0</v>
      </c>
      <c r="J295" s="9">
        <f t="shared" ref="J295" si="828">(IF(F295="SELL",G295-H295,IF(F295="BUY",H295-G295)))*E295</f>
        <v>-5249.9999999999991</v>
      </c>
      <c r="K295" s="19">
        <v>0</v>
      </c>
      <c r="L295" s="10">
        <f t="shared" ref="L295" si="829">(K295+J295)/E295</f>
        <v>-2.0999999999999996</v>
      </c>
      <c r="M295" s="10">
        <f t="shared" ref="M295" si="830">L295*E295</f>
        <v>-5249.9999999999991</v>
      </c>
    </row>
    <row r="296" spans="1:13">
      <c r="A296" s="16">
        <v>43866</v>
      </c>
      <c r="B296" s="7" t="s">
        <v>162</v>
      </c>
      <c r="C296" s="17" t="s">
        <v>19</v>
      </c>
      <c r="D296" s="17">
        <v>55</v>
      </c>
      <c r="E296" s="18">
        <v>9000</v>
      </c>
      <c r="F296" s="7" t="s">
        <v>13</v>
      </c>
      <c r="G296" s="19">
        <v>2</v>
      </c>
      <c r="H296" s="19">
        <v>2.4500000000000002</v>
      </c>
      <c r="I296" s="19">
        <v>0</v>
      </c>
      <c r="J296" s="9">
        <f t="shared" ref="J296:J297" si="831">(IF(F296="SELL",G296-H296,IF(F296="BUY",H296-G296)))*E296</f>
        <v>4050.0000000000018</v>
      </c>
      <c r="K296" s="19">
        <v>0</v>
      </c>
      <c r="L296" s="10">
        <f t="shared" ref="L296:L297" si="832">(K296+J296)/E296</f>
        <v>0.45000000000000018</v>
      </c>
      <c r="M296" s="10">
        <f t="shared" ref="M296:M297" si="833">L296*E296</f>
        <v>4050.0000000000018</v>
      </c>
    </row>
    <row r="297" spans="1:13">
      <c r="A297" s="16">
        <v>43866</v>
      </c>
      <c r="B297" s="7" t="s">
        <v>210</v>
      </c>
      <c r="C297" s="17" t="s">
        <v>19</v>
      </c>
      <c r="D297" s="17">
        <v>900</v>
      </c>
      <c r="E297" s="18">
        <v>1100</v>
      </c>
      <c r="F297" s="7" t="s">
        <v>13</v>
      </c>
      <c r="G297" s="19">
        <v>17</v>
      </c>
      <c r="H297" s="19">
        <v>11</v>
      </c>
      <c r="I297" s="19">
        <v>0</v>
      </c>
      <c r="J297" s="9">
        <f t="shared" si="831"/>
        <v>-6600</v>
      </c>
      <c r="K297" s="19">
        <v>0</v>
      </c>
      <c r="L297" s="10">
        <f t="shared" si="832"/>
        <v>-6</v>
      </c>
      <c r="M297" s="10">
        <f t="shared" si="833"/>
        <v>-6600</v>
      </c>
    </row>
    <row r="298" spans="1:13">
      <c r="A298" s="16">
        <v>43865</v>
      </c>
      <c r="B298" s="7" t="s">
        <v>179</v>
      </c>
      <c r="C298" s="17" t="s">
        <v>19</v>
      </c>
      <c r="D298" s="17">
        <v>240</v>
      </c>
      <c r="E298" s="18">
        <v>3300</v>
      </c>
      <c r="F298" s="7" t="s">
        <v>13</v>
      </c>
      <c r="G298" s="19">
        <v>8</v>
      </c>
      <c r="H298" s="19">
        <v>9.4</v>
      </c>
      <c r="I298" s="19">
        <v>12</v>
      </c>
      <c r="J298" s="9">
        <f t="shared" ref="J298" si="834">(IF(F298="SELL",G298-H298,IF(F298="BUY",H298-G298)))*E298</f>
        <v>4620.0000000000009</v>
      </c>
      <c r="K298" s="19">
        <f>E298*1.6</f>
        <v>5280</v>
      </c>
      <c r="L298" s="10">
        <f t="shared" ref="L298" si="835">(K298+J298)/E298</f>
        <v>3</v>
      </c>
      <c r="M298" s="10">
        <f t="shared" ref="M298" si="836">L298*E298</f>
        <v>9900</v>
      </c>
    </row>
    <row r="299" spans="1:13">
      <c r="A299" s="16">
        <v>43865</v>
      </c>
      <c r="B299" s="7" t="s">
        <v>213</v>
      </c>
      <c r="C299" s="17" t="s">
        <v>19</v>
      </c>
      <c r="D299" s="17">
        <v>190</v>
      </c>
      <c r="E299" s="18">
        <v>4000</v>
      </c>
      <c r="F299" s="7" t="s">
        <v>13</v>
      </c>
      <c r="G299" s="19">
        <v>2</v>
      </c>
      <c r="H299" s="19">
        <v>2.9</v>
      </c>
      <c r="I299" s="19">
        <v>0</v>
      </c>
      <c r="J299" s="9">
        <f t="shared" ref="J299" si="837">(IF(F299="SELL",G299-H299,IF(F299="BUY",H299-G299)))*E299</f>
        <v>3599.9999999999995</v>
      </c>
      <c r="K299" s="19">
        <v>0</v>
      </c>
      <c r="L299" s="10">
        <f t="shared" ref="L299" si="838">(K299+J299)/E299</f>
        <v>0.89999999999999991</v>
      </c>
      <c r="M299" s="10">
        <f t="shared" ref="M299" si="839">L299*E299</f>
        <v>3599.9999999999995</v>
      </c>
    </row>
    <row r="300" spans="1:13">
      <c r="A300" s="16">
        <v>43864</v>
      </c>
      <c r="B300" s="7" t="s">
        <v>154</v>
      </c>
      <c r="C300" s="17" t="s">
        <v>19</v>
      </c>
      <c r="D300" s="17">
        <v>115</v>
      </c>
      <c r="E300" s="18">
        <v>6000</v>
      </c>
      <c r="F300" s="7" t="s">
        <v>13</v>
      </c>
      <c r="G300" s="19">
        <v>3.5</v>
      </c>
      <c r="H300" s="19">
        <v>4</v>
      </c>
      <c r="I300" s="19">
        <v>0</v>
      </c>
      <c r="J300" s="9">
        <f t="shared" ref="J300" si="840">(IF(F300="SELL",G300-H300,IF(F300="BUY",H300-G300)))*E300</f>
        <v>3000</v>
      </c>
      <c r="K300" s="19">
        <v>0</v>
      </c>
      <c r="L300" s="10">
        <f t="shared" ref="L300" si="841">(K300+J300)/E300</f>
        <v>0.5</v>
      </c>
      <c r="M300" s="10">
        <f t="shared" ref="M300" si="842">L300*E300</f>
        <v>3000</v>
      </c>
    </row>
    <row r="301" spans="1:13">
      <c r="A301" s="16">
        <v>43862</v>
      </c>
      <c r="B301" s="7" t="s">
        <v>202</v>
      </c>
      <c r="C301" s="17" t="s">
        <v>18</v>
      </c>
      <c r="D301" s="17">
        <v>105</v>
      </c>
      <c r="E301" s="18">
        <v>6000</v>
      </c>
      <c r="F301" s="7" t="s">
        <v>13</v>
      </c>
      <c r="G301" s="19">
        <v>4.2</v>
      </c>
      <c r="H301" s="19">
        <v>4.9000000000000004</v>
      </c>
      <c r="I301" s="19">
        <v>6</v>
      </c>
      <c r="J301" s="9">
        <f t="shared" ref="J301" si="843">(IF(F301="SELL",G301-H301,IF(F301="BUY",H301-G301)))*E301</f>
        <v>4200.0000000000009</v>
      </c>
      <c r="K301" s="19">
        <f>E301*1.1</f>
        <v>6600.0000000000009</v>
      </c>
      <c r="L301" s="10">
        <f t="shared" ref="L301" si="844">(K301+J301)/E301</f>
        <v>1.8000000000000003</v>
      </c>
      <c r="M301" s="10">
        <f t="shared" ref="M301" si="845">L301*E301</f>
        <v>10800.000000000002</v>
      </c>
    </row>
    <row r="302" spans="1:13">
      <c r="A302" s="16">
        <v>43861</v>
      </c>
      <c r="B302" s="7" t="s">
        <v>196</v>
      </c>
      <c r="C302" s="17" t="s">
        <v>18</v>
      </c>
      <c r="D302" s="17">
        <v>370</v>
      </c>
      <c r="E302" s="18">
        <v>2500</v>
      </c>
      <c r="F302" s="7" t="s">
        <v>13</v>
      </c>
      <c r="G302" s="19">
        <v>13</v>
      </c>
      <c r="H302" s="19">
        <v>14.5</v>
      </c>
      <c r="I302" s="19">
        <v>0</v>
      </c>
      <c r="J302" s="9">
        <f t="shared" ref="J302" si="846">(IF(F302="SELL",G302-H302,IF(F302="BUY",H302-G302)))*E302</f>
        <v>3750</v>
      </c>
      <c r="K302" s="19">
        <v>0</v>
      </c>
      <c r="L302" s="10">
        <f t="shared" ref="L302" si="847">(K302+J302)/E302</f>
        <v>1.5</v>
      </c>
      <c r="M302" s="10">
        <f t="shared" ref="M302" si="848">L302*E302</f>
        <v>3750</v>
      </c>
    </row>
    <row r="303" spans="1:13">
      <c r="A303" s="16">
        <v>43861</v>
      </c>
      <c r="B303" s="7" t="s">
        <v>148</v>
      </c>
      <c r="C303" s="17" t="s">
        <v>18</v>
      </c>
      <c r="D303" s="17">
        <v>140</v>
      </c>
      <c r="E303" s="18">
        <v>6000</v>
      </c>
      <c r="F303" s="7" t="s">
        <v>13</v>
      </c>
      <c r="G303" s="19">
        <v>4.4000000000000004</v>
      </c>
      <c r="H303" s="19">
        <v>5.0999999999999996</v>
      </c>
      <c r="I303" s="19">
        <v>6.3</v>
      </c>
      <c r="J303" s="9">
        <f t="shared" ref="J303" si="849">(IF(F303="SELL",G303-H303,IF(F303="BUY",H303-G303)))*E303</f>
        <v>4199.9999999999955</v>
      </c>
      <c r="K303" s="19">
        <f>E303*1.2</f>
        <v>7200</v>
      </c>
      <c r="L303" s="10">
        <f t="shared" ref="L303" si="850">(K303+J303)/E303</f>
        <v>1.8999999999999995</v>
      </c>
      <c r="M303" s="10">
        <f t="shared" ref="M303" si="851">L303*E303</f>
        <v>11399.999999999996</v>
      </c>
    </row>
    <row r="304" spans="1:13">
      <c r="A304" s="16">
        <v>43859</v>
      </c>
      <c r="B304" s="7" t="s">
        <v>148</v>
      </c>
      <c r="C304" s="17" t="s">
        <v>19</v>
      </c>
      <c r="D304" s="17">
        <v>145</v>
      </c>
      <c r="E304" s="18">
        <v>6000</v>
      </c>
      <c r="F304" s="7" t="s">
        <v>13</v>
      </c>
      <c r="G304" s="19">
        <v>2</v>
      </c>
      <c r="H304" s="19">
        <v>2.7</v>
      </c>
      <c r="I304" s="19">
        <v>0</v>
      </c>
      <c r="J304" s="9">
        <f t="shared" ref="J304" si="852">(IF(F304="SELL",G304-H304,IF(F304="BUY",H304-G304)))*E304</f>
        <v>4200.0000000000009</v>
      </c>
      <c r="K304" s="19">
        <v>0</v>
      </c>
      <c r="L304" s="10">
        <f t="shared" ref="L304" si="853">(K304+J304)/E304</f>
        <v>0.70000000000000018</v>
      </c>
      <c r="M304" s="10">
        <f t="shared" ref="M304" si="854">L304*E304</f>
        <v>4200.0000000000009</v>
      </c>
    </row>
    <row r="305" spans="1:13">
      <c r="A305" s="16">
        <v>43858</v>
      </c>
      <c r="B305" s="7" t="s">
        <v>161</v>
      </c>
      <c r="C305" s="17" t="s">
        <v>18</v>
      </c>
      <c r="D305" s="17">
        <v>49</v>
      </c>
      <c r="E305" s="18">
        <v>15700</v>
      </c>
      <c r="F305" s="7" t="s">
        <v>13</v>
      </c>
      <c r="G305" s="19">
        <v>1.2</v>
      </c>
      <c r="H305" s="19">
        <v>1.5</v>
      </c>
      <c r="I305" s="19">
        <v>2</v>
      </c>
      <c r="J305" s="9">
        <f t="shared" ref="J305" si="855">(IF(F305="SELL",G305-H305,IF(F305="BUY",H305-G305)))*E305</f>
        <v>4710.0000000000009</v>
      </c>
      <c r="K305" s="19">
        <f>E305*0.5</f>
        <v>7850</v>
      </c>
      <c r="L305" s="10">
        <f t="shared" ref="L305" si="856">(K305+J305)/E305</f>
        <v>0.8</v>
      </c>
      <c r="M305" s="10">
        <f t="shared" ref="M305" si="857">L305*E305</f>
        <v>12560</v>
      </c>
    </row>
    <row r="306" spans="1:13">
      <c r="A306" s="16">
        <v>43858</v>
      </c>
      <c r="B306" s="7" t="s">
        <v>148</v>
      </c>
      <c r="C306" s="17" t="s">
        <v>18</v>
      </c>
      <c r="D306" s="17">
        <v>142.5</v>
      </c>
      <c r="E306" s="18">
        <v>6000</v>
      </c>
      <c r="F306" s="7" t="s">
        <v>13</v>
      </c>
      <c r="G306" s="19">
        <v>1.7</v>
      </c>
      <c r="H306" s="19">
        <v>2.2999999999999998</v>
      </c>
      <c r="I306" s="19">
        <v>0</v>
      </c>
      <c r="J306" s="9">
        <f t="shared" ref="J306" si="858">(IF(F306="SELL",G306-H306,IF(F306="BUY",H306-G306)))*E306</f>
        <v>3599.9999999999991</v>
      </c>
      <c r="K306" s="19">
        <v>0</v>
      </c>
      <c r="L306" s="10">
        <f t="shared" ref="L306" si="859">(K306+J306)/E306</f>
        <v>0.59999999999999987</v>
      </c>
      <c r="M306" s="10">
        <f t="shared" ref="M306" si="860">L306*E306</f>
        <v>3599.9999999999991</v>
      </c>
    </row>
    <row r="307" spans="1:13">
      <c r="A307" s="16">
        <v>43857</v>
      </c>
      <c r="B307" s="7" t="s">
        <v>204</v>
      </c>
      <c r="C307" s="17" t="s">
        <v>19</v>
      </c>
      <c r="D307" s="17">
        <v>230</v>
      </c>
      <c r="E307" s="18">
        <v>4000</v>
      </c>
      <c r="F307" s="7" t="s">
        <v>13</v>
      </c>
      <c r="G307" s="19">
        <v>6.9</v>
      </c>
      <c r="H307" s="19">
        <v>7.9</v>
      </c>
      <c r="I307" s="19">
        <v>0</v>
      </c>
      <c r="J307" s="9">
        <f t="shared" ref="J307" si="861">(IF(F307="SELL",G307-H307,IF(F307="BUY",H307-G307)))*E307</f>
        <v>4000</v>
      </c>
      <c r="K307" s="19">
        <v>0</v>
      </c>
      <c r="L307" s="10">
        <f t="shared" ref="L307" si="862">(K307+J307)/E307</f>
        <v>1</v>
      </c>
      <c r="M307" s="10">
        <f t="shared" ref="M307" si="863">L307*E307</f>
        <v>4000</v>
      </c>
    </row>
    <row r="308" spans="1:13">
      <c r="A308" s="16">
        <v>43854</v>
      </c>
      <c r="B308" s="7" t="s">
        <v>148</v>
      </c>
      <c r="C308" s="17" t="s">
        <v>19</v>
      </c>
      <c r="D308" s="17">
        <v>142.5</v>
      </c>
      <c r="E308" s="18">
        <v>6000</v>
      </c>
      <c r="F308" s="7" t="s">
        <v>13</v>
      </c>
      <c r="G308" s="19">
        <v>1.7</v>
      </c>
      <c r="H308" s="19">
        <v>2.4</v>
      </c>
      <c r="I308" s="19">
        <v>0</v>
      </c>
      <c r="J308" s="9">
        <f t="shared" ref="J308" si="864">(IF(F308="SELL",G308-H308,IF(F308="BUY",H308-G308)))*E308</f>
        <v>4200</v>
      </c>
      <c r="K308" s="19">
        <v>0</v>
      </c>
      <c r="L308" s="10">
        <f t="shared" ref="L308" si="865">(K308+J308)/E308</f>
        <v>0.7</v>
      </c>
      <c r="M308" s="10">
        <f t="shared" ref="M308" si="866">L308*E308</f>
        <v>4200</v>
      </c>
    </row>
    <row r="309" spans="1:13">
      <c r="A309" s="16">
        <v>43854</v>
      </c>
      <c r="B309" s="7" t="s">
        <v>208</v>
      </c>
      <c r="C309" s="17" t="s">
        <v>19</v>
      </c>
      <c r="D309" s="17">
        <v>115</v>
      </c>
      <c r="E309" s="18">
        <v>4800</v>
      </c>
      <c r="F309" s="7" t="s">
        <v>13</v>
      </c>
      <c r="G309" s="19">
        <v>1.9</v>
      </c>
      <c r="H309" s="19">
        <v>1</v>
      </c>
      <c r="I309" s="19">
        <v>0</v>
      </c>
      <c r="J309" s="9">
        <f t="shared" ref="J309" si="867">(IF(F309="SELL",G309-H309,IF(F309="BUY",H309-G309)))*E309</f>
        <v>-4320</v>
      </c>
      <c r="K309" s="19">
        <v>0</v>
      </c>
      <c r="L309" s="10">
        <f t="shared" ref="L309" si="868">(K309+J309)/E309</f>
        <v>-0.9</v>
      </c>
      <c r="M309" s="10">
        <f t="shared" ref="M309" si="869">L309*E309</f>
        <v>-4320</v>
      </c>
    </row>
    <row r="310" spans="1:13">
      <c r="A310" s="16">
        <v>43853</v>
      </c>
      <c r="B310" s="7" t="s">
        <v>148</v>
      </c>
      <c r="C310" s="17" t="s">
        <v>19</v>
      </c>
      <c r="D310" s="17">
        <v>140</v>
      </c>
      <c r="E310" s="18">
        <v>6000</v>
      </c>
      <c r="F310" s="7" t="s">
        <v>13</v>
      </c>
      <c r="G310" s="19">
        <v>2</v>
      </c>
      <c r="H310" s="19">
        <v>2.5</v>
      </c>
      <c r="I310" s="19">
        <v>0</v>
      </c>
      <c r="J310" s="9">
        <f t="shared" ref="J310" si="870">(IF(F310="SELL",G310-H310,IF(F310="BUY",H310-G310)))*E310</f>
        <v>3000</v>
      </c>
      <c r="K310" s="19">
        <v>0</v>
      </c>
      <c r="L310" s="10">
        <f t="shared" ref="L310" si="871">(K310+J310)/E310</f>
        <v>0.5</v>
      </c>
      <c r="M310" s="10">
        <f t="shared" ref="M310" si="872">L310*E310</f>
        <v>3000</v>
      </c>
    </row>
    <row r="311" spans="1:13">
      <c r="A311" s="16">
        <v>43852</v>
      </c>
      <c r="B311" s="7" t="s">
        <v>214</v>
      </c>
      <c r="C311" s="17" t="s">
        <v>19</v>
      </c>
      <c r="D311" s="17">
        <v>2180</v>
      </c>
      <c r="E311" s="18">
        <v>250</v>
      </c>
      <c r="F311" s="7" t="s">
        <v>13</v>
      </c>
      <c r="G311" s="19">
        <v>40</v>
      </c>
      <c r="H311" s="19">
        <v>52</v>
      </c>
      <c r="I311" s="19">
        <v>0</v>
      </c>
      <c r="J311" s="9">
        <f t="shared" ref="J311" si="873">(IF(F311="SELL",G311-H311,IF(F311="BUY",H311-G311)))*E311</f>
        <v>3000</v>
      </c>
      <c r="K311" s="19">
        <v>0</v>
      </c>
      <c r="L311" s="10">
        <f t="shared" ref="L311" si="874">(K311+J311)/E311</f>
        <v>12</v>
      </c>
      <c r="M311" s="10">
        <f t="shared" ref="M311" si="875">L311*E311</f>
        <v>3000</v>
      </c>
    </row>
    <row r="312" spans="1:13">
      <c r="A312" s="16">
        <v>43852</v>
      </c>
      <c r="B312" s="7" t="s">
        <v>197</v>
      </c>
      <c r="C312" s="17" t="s">
        <v>18</v>
      </c>
      <c r="D312" s="17">
        <v>95</v>
      </c>
      <c r="E312" s="18">
        <v>5400</v>
      </c>
      <c r="F312" s="7" t="s">
        <v>13</v>
      </c>
      <c r="G312" s="19">
        <v>3.5</v>
      </c>
      <c r="H312" s="19">
        <v>2.5</v>
      </c>
      <c r="I312" s="19">
        <v>0</v>
      </c>
      <c r="J312" s="9">
        <f t="shared" ref="J312" si="876">(IF(F312="SELL",G312-H312,IF(F312="BUY",H312-G312)))*E312</f>
        <v>-5400</v>
      </c>
      <c r="K312" s="19">
        <v>0</v>
      </c>
      <c r="L312" s="10">
        <f t="shared" ref="L312" si="877">(K312+J312)/E312</f>
        <v>-1</v>
      </c>
      <c r="M312" s="10">
        <f t="shared" ref="M312" si="878">L312*E312</f>
        <v>-5400</v>
      </c>
    </row>
    <row r="313" spans="1:13">
      <c r="A313" s="16">
        <v>43851</v>
      </c>
      <c r="B313" s="7" t="s">
        <v>213</v>
      </c>
      <c r="C313" s="17" t="s">
        <v>18</v>
      </c>
      <c r="D313" s="17">
        <v>202.5</v>
      </c>
      <c r="E313" s="18">
        <v>4000</v>
      </c>
      <c r="F313" s="7" t="s">
        <v>13</v>
      </c>
      <c r="G313" s="19">
        <v>3.9</v>
      </c>
      <c r="H313" s="19">
        <v>4.8499999999999996</v>
      </c>
      <c r="I313" s="19">
        <v>0</v>
      </c>
      <c r="J313" s="9">
        <f t="shared" ref="J313" si="879">(IF(F313="SELL",G313-H313,IF(F313="BUY",H313-G313)))*E313</f>
        <v>3799.9999999999991</v>
      </c>
      <c r="K313" s="19">
        <v>0</v>
      </c>
      <c r="L313" s="10">
        <f t="shared" ref="L313" si="880">(K313+J313)/E313</f>
        <v>0.94999999999999973</v>
      </c>
      <c r="M313" s="10">
        <f t="shared" ref="M313" si="881">L313*E313</f>
        <v>3799.9999999999991</v>
      </c>
    </row>
    <row r="314" spans="1:13">
      <c r="A314" s="16">
        <v>43851</v>
      </c>
      <c r="B314" s="7" t="s">
        <v>162</v>
      </c>
      <c r="C314" s="17" t="s">
        <v>18</v>
      </c>
      <c r="D314" s="17">
        <v>58</v>
      </c>
      <c r="E314" s="18">
        <v>9000</v>
      </c>
      <c r="F314" s="7" t="s">
        <v>13</v>
      </c>
      <c r="G314" s="19">
        <v>1.8</v>
      </c>
      <c r="H314" s="19">
        <v>2.25</v>
      </c>
      <c r="I314" s="19">
        <v>0</v>
      </c>
      <c r="J314" s="9">
        <f t="shared" ref="J314" si="882">(IF(F314="SELL",G314-H314,IF(F314="BUY",H314-G314)))*E314</f>
        <v>4049.9999999999995</v>
      </c>
      <c r="K314" s="19">
        <v>0</v>
      </c>
      <c r="L314" s="10">
        <f t="shared" ref="L314" si="883">(K314+J314)/E314</f>
        <v>0.44999999999999996</v>
      </c>
      <c r="M314" s="10">
        <f t="shared" ref="M314" si="884">L314*E314</f>
        <v>4049.9999999999995</v>
      </c>
    </row>
    <row r="315" spans="1:13">
      <c r="A315" s="16">
        <v>43850</v>
      </c>
      <c r="B315" s="7" t="s">
        <v>212</v>
      </c>
      <c r="C315" s="17" t="s">
        <v>19</v>
      </c>
      <c r="D315" s="17">
        <v>1460</v>
      </c>
      <c r="E315" s="18">
        <v>500</v>
      </c>
      <c r="F315" s="7" t="s">
        <v>13</v>
      </c>
      <c r="G315" s="19">
        <v>30</v>
      </c>
      <c r="H315" s="19">
        <v>20</v>
      </c>
      <c r="I315" s="19">
        <v>0</v>
      </c>
      <c r="J315" s="9">
        <f t="shared" ref="J315" si="885">(IF(F315="SELL",G315-H315,IF(F315="BUY",H315-G315)))*E315</f>
        <v>-5000</v>
      </c>
      <c r="K315" s="19">
        <v>0</v>
      </c>
      <c r="L315" s="10">
        <f t="shared" ref="L315" si="886">(K315+J315)/E315</f>
        <v>-10</v>
      </c>
      <c r="M315" s="10">
        <f t="shared" ref="M315" si="887">L315*E315</f>
        <v>-5000</v>
      </c>
    </row>
    <row r="316" spans="1:13">
      <c r="A316" s="16">
        <v>43847</v>
      </c>
      <c r="B316" s="7" t="s">
        <v>168</v>
      </c>
      <c r="C316" s="17" t="s">
        <v>19</v>
      </c>
      <c r="D316" s="17">
        <v>1460</v>
      </c>
      <c r="E316" s="18">
        <v>300</v>
      </c>
      <c r="F316" s="7" t="s">
        <v>13</v>
      </c>
      <c r="G316" s="19">
        <v>55</v>
      </c>
      <c r="H316" s="19">
        <v>49</v>
      </c>
      <c r="I316" s="19">
        <v>0</v>
      </c>
      <c r="J316" s="9">
        <f t="shared" ref="J316" si="888">(IF(F316="SELL",G316-H316,IF(F316="BUY",H316-G316)))*E316</f>
        <v>-1800</v>
      </c>
      <c r="K316" s="19">
        <v>0</v>
      </c>
      <c r="L316" s="10">
        <f t="shared" ref="L316" si="889">(K316+J316)/E316</f>
        <v>-6</v>
      </c>
      <c r="M316" s="10">
        <f t="shared" ref="M316" si="890">L316*E316</f>
        <v>-1800</v>
      </c>
    </row>
    <row r="317" spans="1:13">
      <c r="A317" s="16">
        <v>43847</v>
      </c>
      <c r="B317" s="7" t="s">
        <v>190</v>
      </c>
      <c r="C317" s="17" t="s">
        <v>19</v>
      </c>
      <c r="D317" s="17">
        <v>760</v>
      </c>
      <c r="E317" s="18">
        <v>700</v>
      </c>
      <c r="F317" s="7" t="s">
        <v>13</v>
      </c>
      <c r="G317" s="19">
        <v>20</v>
      </c>
      <c r="H317" s="19">
        <v>23</v>
      </c>
      <c r="I317" s="19">
        <v>0</v>
      </c>
      <c r="J317" s="9">
        <f t="shared" ref="J317" si="891">(IF(F317="SELL",G317-H317,IF(F317="BUY",H317-G317)))*E317</f>
        <v>2100</v>
      </c>
      <c r="K317" s="19">
        <v>0</v>
      </c>
      <c r="L317" s="10">
        <f t="shared" ref="L317" si="892">(K317+J317)/E317</f>
        <v>3</v>
      </c>
      <c r="M317" s="10">
        <f t="shared" ref="M317" si="893">L317*E317</f>
        <v>2100</v>
      </c>
    </row>
    <row r="318" spans="1:13">
      <c r="A318" s="16">
        <v>43846</v>
      </c>
      <c r="B318" s="7" t="s">
        <v>210</v>
      </c>
      <c r="C318" s="17" t="s">
        <v>19</v>
      </c>
      <c r="D318" s="17">
        <v>700</v>
      </c>
      <c r="E318" s="18">
        <v>1100</v>
      </c>
      <c r="F318" s="7" t="s">
        <v>13</v>
      </c>
      <c r="G318" s="19">
        <v>17</v>
      </c>
      <c r="H318" s="19">
        <v>21</v>
      </c>
      <c r="I318" s="19">
        <v>0</v>
      </c>
      <c r="J318" s="9">
        <f t="shared" ref="J318" si="894">(IF(F318="SELL",G318-H318,IF(F318="BUY",H318-G318)))*E318</f>
        <v>4400</v>
      </c>
      <c r="K318" s="19">
        <v>0</v>
      </c>
      <c r="L318" s="10">
        <f t="shared" ref="L318" si="895">(K318+J318)/E318</f>
        <v>4</v>
      </c>
      <c r="M318" s="10">
        <f t="shared" ref="M318" si="896">L318*E318</f>
        <v>4400</v>
      </c>
    </row>
    <row r="319" spans="1:13">
      <c r="A319" s="16">
        <v>43846</v>
      </c>
      <c r="B319" s="7" t="s">
        <v>204</v>
      </c>
      <c r="C319" s="17" t="s">
        <v>19</v>
      </c>
      <c r="D319" s="17">
        <v>225</v>
      </c>
      <c r="E319" s="18">
        <v>4000</v>
      </c>
      <c r="F319" s="7" t="s">
        <v>13</v>
      </c>
      <c r="G319" s="19">
        <v>6.5</v>
      </c>
      <c r="H319" s="19">
        <v>5</v>
      </c>
      <c r="I319" s="19">
        <v>0</v>
      </c>
      <c r="J319" s="9">
        <f t="shared" ref="J319" si="897">(IF(F319="SELL",G319-H319,IF(F319="BUY",H319-G319)))*E319</f>
        <v>-6000</v>
      </c>
      <c r="K319" s="19">
        <v>0</v>
      </c>
      <c r="L319" s="10">
        <f t="shared" ref="L319" si="898">(K319+J319)/E319</f>
        <v>-1.5</v>
      </c>
      <c r="M319" s="10">
        <f t="shared" ref="M319" si="899">L319*E319</f>
        <v>-6000</v>
      </c>
    </row>
    <row r="320" spans="1:13">
      <c r="A320" s="16">
        <v>43846</v>
      </c>
      <c r="B320" s="7" t="s">
        <v>205</v>
      </c>
      <c r="C320" s="17" t="s">
        <v>19</v>
      </c>
      <c r="D320" s="17">
        <v>460</v>
      </c>
      <c r="E320" s="18">
        <v>2750</v>
      </c>
      <c r="F320" s="7" t="s">
        <v>13</v>
      </c>
      <c r="G320" s="19">
        <v>10</v>
      </c>
      <c r="H320" s="19">
        <v>8</v>
      </c>
      <c r="I320" s="19">
        <v>0</v>
      </c>
      <c r="J320" s="9">
        <f t="shared" ref="J320" si="900">(IF(F320="SELL",G320-H320,IF(F320="BUY",H320-G320)))*E320</f>
        <v>-5500</v>
      </c>
      <c r="K320" s="19">
        <v>0</v>
      </c>
      <c r="L320" s="10">
        <f t="shared" ref="L320" si="901">(K320+J320)/E320</f>
        <v>-2</v>
      </c>
      <c r="M320" s="10">
        <f t="shared" ref="M320" si="902">L320*E320</f>
        <v>-5500</v>
      </c>
    </row>
    <row r="321" spans="1:13">
      <c r="A321" s="16">
        <v>43845</v>
      </c>
      <c r="B321" s="7" t="s">
        <v>202</v>
      </c>
      <c r="C321" s="17" t="s">
        <v>18</v>
      </c>
      <c r="D321" s="17">
        <v>140</v>
      </c>
      <c r="E321" s="18">
        <v>6000</v>
      </c>
      <c r="F321" s="7" t="s">
        <v>13</v>
      </c>
      <c r="G321" s="19">
        <v>1.7</v>
      </c>
      <c r="H321" s="19">
        <v>2.5</v>
      </c>
      <c r="I321" s="19">
        <v>0</v>
      </c>
      <c r="J321" s="9">
        <f t="shared" ref="J321" si="903">(IF(F321="SELL",G321-H321,IF(F321="BUY",H321-G321)))*E321</f>
        <v>4800</v>
      </c>
      <c r="K321" s="19">
        <v>0</v>
      </c>
      <c r="L321" s="10">
        <f t="shared" ref="L321" si="904">(K321+J321)/E321</f>
        <v>0.8</v>
      </c>
      <c r="M321" s="10">
        <f t="shared" ref="M321" si="905">L321*E321</f>
        <v>4800</v>
      </c>
    </row>
    <row r="322" spans="1:13">
      <c r="A322" s="16">
        <v>43845</v>
      </c>
      <c r="B322" s="7" t="s">
        <v>148</v>
      </c>
      <c r="C322" s="17" t="s">
        <v>18</v>
      </c>
      <c r="D322" s="17">
        <v>140</v>
      </c>
      <c r="E322" s="18">
        <v>6000</v>
      </c>
      <c r="F322" s="7" t="s">
        <v>13</v>
      </c>
      <c r="G322" s="19">
        <v>3</v>
      </c>
      <c r="H322" s="19">
        <v>3.7</v>
      </c>
      <c r="I322" s="19">
        <v>0</v>
      </c>
      <c r="J322" s="9">
        <f t="shared" ref="J322" si="906">(IF(F322="SELL",G322-H322,IF(F322="BUY",H322-G322)))*E322</f>
        <v>4200.0000000000009</v>
      </c>
      <c r="K322" s="19">
        <v>0</v>
      </c>
      <c r="L322" s="10">
        <f t="shared" ref="L322" si="907">(K322+J322)/E322</f>
        <v>0.70000000000000018</v>
      </c>
      <c r="M322" s="10">
        <f t="shared" ref="M322" si="908">L322*E322</f>
        <v>4200.0000000000009</v>
      </c>
    </row>
    <row r="323" spans="1:13">
      <c r="A323" s="16">
        <v>43844</v>
      </c>
      <c r="B323" s="7" t="s">
        <v>162</v>
      </c>
      <c r="C323" s="17" t="s">
        <v>19</v>
      </c>
      <c r="D323" s="17">
        <v>57</v>
      </c>
      <c r="E323" s="18">
        <v>9000</v>
      </c>
      <c r="F323" s="7" t="s">
        <v>13</v>
      </c>
      <c r="G323" s="19">
        <v>3</v>
      </c>
      <c r="H323" s="19">
        <v>3.5</v>
      </c>
      <c r="I323" s="19">
        <v>4.5</v>
      </c>
      <c r="J323" s="9">
        <f t="shared" ref="J323" si="909">(IF(F323="SELL",G323-H323,IF(F323="BUY",H323-G323)))*E323</f>
        <v>4500</v>
      </c>
      <c r="K323" s="19">
        <f>E323*1</f>
        <v>9000</v>
      </c>
      <c r="L323" s="10">
        <f t="shared" ref="L323" si="910">(K323+J323)/E323</f>
        <v>1.5</v>
      </c>
      <c r="M323" s="10">
        <f t="shared" ref="M323" si="911">L323*E323</f>
        <v>13500</v>
      </c>
    </row>
    <row r="324" spans="1:13">
      <c r="A324" s="16">
        <v>43844</v>
      </c>
      <c r="B324" s="7" t="s">
        <v>211</v>
      </c>
      <c r="C324" s="17" t="s">
        <v>19</v>
      </c>
      <c r="D324" s="17">
        <v>320</v>
      </c>
      <c r="E324" s="18">
        <v>2500</v>
      </c>
      <c r="F324" s="7" t="s">
        <v>13</v>
      </c>
      <c r="G324" s="19">
        <v>10.5</v>
      </c>
      <c r="H324" s="19">
        <v>12</v>
      </c>
      <c r="I324" s="19">
        <v>0</v>
      </c>
      <c r="J324" s="9">
        <f t="shared" ref="J324" si="912">(IF(F324="SELL",G324-H324,IF(F324="BUY",H324-G324)))*E324</f>
        <v>3750</v>
      </c>
      <c r="K324" s="19">
        <v>0</v>
      </c>
      <c r="L324" s="10">
        <f t="shared" ref="L324" si="913">(K324+J324)/E324</f>
        <v>1.5</v>
      </c>
      <c r="M324" s="10">
        <f t="shared" ref="M324" si="914">L324*E324</f>
        <v>3750</v>
      </c>
    </row>
    <row r="325" spans="1:13">
      <c r="A325" s="16">
        <v>43843</v>
      </c>
      <c r="B325" s="7" t="s">
        <v>210</v>
      </c>
      <c r="C325" s="17" t="s">
        <v>19</v>
      </c>
      <c r="D325" s="17">
        <v>660</v>
      </c>
      <c r="E325" s="18">
        <v>1100</v>
      </c>
      <c r="F325" s="7" t="s">
        <v>13</v>
      </c>
      <c r="G325" s="19">
        <v>18</v>
      </c>
      <c r="H325" s="19">
        <v>22</v>
      </c>
      <c r="I325" s="19">
        <v>27</v>
      </c>
      <c r="J325" s="9">
        <f t="shared" ref="J325" si="915">(IF(F325="SELL",G325-H325,IF(F325="BUY",H325-G325)))*E325</f>
        <v>4400</v>
      </c>
      <c r="K325" s="19">
        <f>E325*5</f>
        <v>5500</v>
      </c>
      <c r="L325" s="10">
        <f t="shared" ref="L325" si="916">(K325+J325)/E325</f>
        <v>9</v>
      </c>
      <c r="M325" s="10">
        <f t="shared" ref="M325" si="917">L325*E325</f>
        <v>9900</v>
      </c>
    </row>
    <row r="326" spans="1:13">
      <c r="A326" s="16">
        <v>43843</v>
      </c>
      <c r="B326" s="7" t="s">
        <v>209</v>
      </c>
      <c r="C326" s="17" t="s">
        <v>19</v>
      </c>
      <c r="D326" s="17">
        <v>1940</v>
      </c>
      <c r="E326" s="18">
        <v>300</v>
      </c>
      <c r="F326" s="7" t="s">
        <v>13</v>
      </c>
      <c r="G326" s="19">
        <v>60</v>
      </c>
      <c r="H326" s="19">
        <v>73</v>
      </c>
      <c r="I326" s="19">
        <v>0</v>
      </c>
      <c r="J326" s="9">
        <f t="shared" ref="J326" si="918">(IF(F326="SELL",G326-H326,IF(F326="BUY",H326-G326)))*E326</f>
        <v>3900</v>
      </c>
      <c r="K326" s="19">
        <v>0</v>
      </c>
      <c r="L326" s="10">
        <f t="shared" ref="L326" si="919">(K326+J326)/E326</f>
        <v>13</v>
      </c>
      <c r="M326" s="10">
        <f t="shared" ref="M326" si="920">L326*E326</f>
        <v>3900</v>
      </c>
    </row>
    <row r="327" spans="1:13">
      <c r="A327" s="16">
        <v>43840</v>
      </c>
      <c r="B327" s="7" t="s">
        <v>179</v>
      </c>
      <c r="C327" s="17" t="s">
        <v>19</v>
      </c>
      <c r="D327" s="17">
        <v>245</v>
      </c>
      <c r="E327" s="18">
        <v>3300</v>
      </c>
      <c r="F327" s="7" t="s">
        <v>13</v>
      </c>
      <c r="G327" s="19">
        <v>7.2</v>
      </c>
      <c r="H327" s="19">
        <v>8.5</v>
      </c>
      <c r="I327" s="19">
        <v>0</v>
      </c>
      <c r="J327" s="9">
        <f t="shared" ref="J327" si="921">(IF(F327="SELL",G327-H327,IF(F327="BUY",H327-G327)))*E327</f>
        <v>4289.9999999999991</v>
      </c>
      <c r="K327" s="19">
        <v>0</v>
      </c>
      <c r="L327" s="10">
        <f t="shared" ref="L327" si="922">(K327+J327)/E327</f>
        <v>1.2999999999999998</v>
      </c>
      <c r="M327" s="10">
        <f t="shared" ref="M327" si="923">L327*E327</f>
        <v>4289.9999999999991</v>
      </c>
    </row>
    <row r="328" spans="1:13">
      <c r="A328" s="16">
        <v>43840</v>
      </c>
      <c r="B328" s="7" t="s">
        <v>161</v>
      </c>
      <c r="C328" s="17" t="s">
        <v>19</v>
      </c>
      <c r="D328" s="17">
        <v>50</v>
      </c>
      <c r="E328" s="18">
        <v>15700</v>
      </c>
      <c r="F328" s="7" t="s">
        <v>13</v>
      </c>
      <c r="G328" s="19">
        <v>1.65</v>
      </c>
      <c r="H328" s="19">
        <v>1.95</v>
      </c>
      <c r="I328" s="19">
        <v>0</v>
      </c>
      <c r="J328" s="9">
        <f t="shared" ref="J328" si="924">(IF(F328="SELL",G328-H328,IF(F328="BUY",H328-G328)))*E328</f>
        <v>4710.0000000000009</v>
      </c>
      <c r="K328" s="19">
        <v>0</v>
      </c>
      <c r="L328" s="10">
        <f t="shared" ref="L328" si="925">(K328+J328)/E328</f>
        <v>0.30000000000000004</v>
      </c>
      <c r="M328" s="10">
        <f t="shared" ref="M328" si="926">L328*E328</f>
        <v>4710.0000000000009</v>
      </c>
    </row>
    <row r="329" spans="1:13">
      <c r="A329" s="16">
        <v>43839</v>
      </c>
      <c r="B329" s="7" t="s">
        <v>168</v>
      </c>
      <c r="C329" s="17" t="s">
        <v>19</v>
      </c>
      <c r="D329" s="17">
        <v>1400</v>
      </c>
      <c r="E329" s="18">
        <v>300</v>
      </c>
      <c r="F329" s="7" t="s">
        <v>13</v>
      </c>
      <c r="G329" s="19">
        <v>60</v>
      </c>
      <c r="H329" s="19">
        <v>72</v>
      </c>
      <c r="I329" s="19">
        <v>0</v>
      </c>
      <c r="J329" s="9">
        <f t="shared" ref="J329" si="927">(IF(F329="SELL",G329-H329,IF(F329="BUY",H329-G329)))*E329</f>
        <v>3600</v>
      </c>
      <c r="K329" s="19">
        <v>0</v>
      </c>
      <c r="L329" s="10">
        <f t="shared" ref="L329" si="928">(K329+J329)/E329</f>
        <v>12</v>
      </c>
      <c r="M329" s="10">
        <f t="shared" ref="M329" si="929">L329*E329</f>
        <v>3600</v>
      </c>
    </row>
    <row r="330" spans="1:13">
      <c r="A330" s="16">
        <v>43839</v>
      </c>
      <c r="B330" s="7" t="s">
        <v>170</v>
      </c>
      <c r="C330" s="17" t="s">
        <v>19</v>
      </c>
      <c r="D330" s="17">
        <v>255</v>
      </c>
      <c r="E330" s="18">
        <v>3200</v>
      </c>
      <c r="F330" s="7" t="s">
        <v>13</v>
      </c>
      <c r="G330" s="19">
        <v>7</v>
      </c>
      <c r="H330" s="19">
        <v>5</v>
      </c>
      <c r="I330" s="19">
        <v>0</v>
      </c>
      <c r="J330" s="9">
        <f t="shared" ref="J330" si="930">(IF(F330="SELL",G330-H330,IF(F330="BUY",H330-G330)))*E330</f>
        <v>-6400</v>
      </c>
      <c r="K330" s="19">
        <v>0</v>
      </c>
      <c r="L330" s="10">
        <f t="shared" ref="L330" si="931">(K330+J330)/E330</f>
        <v>-2</v>
      </c>
      <c r="M330" s="10">
        <f t="shared" ref="M330" si="932">L330*E330</f>
        <v>-6400</v>
      </c>
    </row>
    <row r="331" spans="1:13">
      <c r="A331" s="16">
        <v>43838</v>
      </c>
      <c r="B331" s="7" t="s">
        <v>161</v>
      </c>
      <c r="C331" s="17" t="s">
        <v>19</v>
      </c>
      <c r="D331" s="17">
        <v>46</v>
      </c>
      <c r="E331" s="18">
        <v>15700</v>
      </c>
      <c r="F331" s="7" t="s">
        <v>13</v>
      </c>
      <c r="G331" s="19">
        <v>1.85</v>
      </c>
      <c r="H331" s="19">
        <v>2.2000000000000002</v>
      </c>
      <c r="I331" s="19">
        <v>2.5499999999999998</v>
      </c>
      <c r="J331" s="9">
        <f t="shared" ref="J331" si="933">(IF(F331="SELL",G331-H331,IF(F331="BUY",H331-G331)))*E331</f>
        <v>5495.0000000000018</v>
      </c>
      <c r="K331" s="19">
        <f>E331*0.35</f>
        <v>5495</v>
      </c>
      <c r="L331" s="10">
        <f t="shared" ref="L331" si="934">(K331+J331)/E331</f>
        <v>0.70000000000000007</v>
      </c>
      <c r="M331" s="10">
        <f t="shared" ref="M331" si="935">L331*E331</f>
        <v>10990.000000000002</v>
      </c>
    </row>
    <row r="332" spans="1:13">
      <c r="A332" s="16">
        <v>43838</v>
      </c>
      <c r="B332" s="7" t="s">
        <v>134</v>
      </c>
      <c r="C332" s="17" t="s">
        <v>18</v>
      </c>
      <c r="D332" s="17">
        <v>630</v>
      </c>
      <c r="E332" s="18">
        <v>1000</v>
      </c>
      <c r="F332" s="7" t="s">
        <v>13</v>
      </c>
      <c r="G332" s="19">
        <v>20.5</v>
      </c>
      <c r="H332" s="19">
        <v>21.25</v>
      </c>
      <c r="I332" s="19">
        <v>0</v>
      </c>
      <c r="J332" s="9">
        <f t="shared" ref="J332" si="936">(IF(F332="SELL",G332-H332,IF(F332="BUY",H332-G332)))*E332</f>
        <v>750</v>
      </c>
      <c r="K332" s="19">
        <v>0</v>
      </c>
      <c r="L332" s="10">
        <f t="shared" ref="L332" si="937">(K332+J332)/E332</f>
        <v>0.75</v>
      </c>
      <c r="M332" s="10">
        <f t="shared" ref="M332" si="938">L332*E332</f>
        <v>750</v>
      </c>
    </row>
    <row r="333" spans="1:13">
      <c r="A333" s="16">
        <v>43837</v>
      </c>
      <c r="B333" s="7" t="s">
        <v>170</v>
      </c>
      <c r="C333" s="17" t="s">
        <v>19</v>
      </c>
      <c r="D333" s="17">
        <v>255</v>
      </c>
      <c r="E333" s="18">
        <v>3200</v>
      </c>
      <c r="F333" s="7" t="s">
        <v>13</v>
      </c>
      <c r="G333" s="19">
        <v>7</v>
      </c>
      <c r="H333" s="19">
        <v>7.5</v>
      </c>
      <c r="I333" s="19">
        <v>0</v>
      </c>
      <c r="J333" s="9">
        <f t="shared" ref="J333" si="939">(IF(F333="SELL",G333-H333,IF(F333="BUY",H333-G333)))*E333</f>
        <v>1600</v>
      </c>
      <c r="K333" s="19">
        <v>0</v>
      </c>
      <c r="L333" s="10">
        <f t="shared" ref="L333" si="940">(K333+J333)/E333</f>
        <v>0.5</v>
      </c>
      <c r="M333" s="10">
        <f t="shared" ref="M333" si="941">L333*E333</f>
        <v>1600</v>
      </c>
    </row>
    <row r="334" spans="1:13">
      <c r="A334" s="16">
        <v>43837</v>
      </c>
      <c r="B334" s="7" t="s">
        <v>208</v>
      </c>
      <c r="C334" s="17" t="s">
        <v>19</v>
      </c>
      <c r="D334" s="17">
        <v>120</v>
      </c>
      <c r="E334" s="18">
        <v>4800</v>
      </c>
      <c r="F334" s="7" t="s">
        <v>13</v>
      </c>
      <c r="G334" s="19">
        <v>2.7</v>
      </c>
      <c r="H334" s="19">
        <v>3.3</v>
      </c>
      <c r="I334" s="19">
        <v>0</v>
      </c>
      <c r="J334" s="9">
        <f t="shared" ref="J334" si="942">(IF(F334="SELL",G334-H334,IF(F334="BUY",H334-G334)))*E334</f>
        <v>2879.9999999999982</v>
      </c>
      <c r="K334" s="19">
        <v>0</v>
      </c>
      <c r="L334" s="10">
        <f t="shared" ref="L334" si="943">(K334+J334)/E334</f>
        <v>0.59999999999999964</v>
      </c>
      <c r="M334" s="10">
        <f t="shared" ref="M334" si="944">L334*E334</f>
        <v>2879.9999999999982</v>
      </c>
    </row>
    <row r="335" spans="1:13">
      <c r="A335" s="16">
        <v>43836</v>
      </c>
      <c r="B335" s="7" t="s">
        <v>159</v>
      </c>
      <c r="C335" s="17" t="s">
        <v>18</v>
      </c>
      <c r="D335" s="17">
        <v>150</v>
      </c>
      <c r="E335" s="18">
        <v>5000</v>
      </c>
      <c r="F335" s="7" t="s">
        <v>13</v>
      </c>
      <c r="G335" s="19">
        <v>8.1</v>
      </c>
      <c r="H335" s="19">
        <v>8.9</v>
      </c>
      <c r="I335" s="19">
        <v>11</v>
      </c>
      <c r="J335" s="9">
        <f t="shared" ref="J335" si="945">(IF(F335="SELL",G335-H335,IF(F335="BUY",H335-G335)))*E335</f>
        <v>4000.0000000000036</v>
      </c>
      <c r="K335" s="19">
        <f>E335*2.1</f>
        <v>10500</v>
      </c>
      <c r="L335" s="10">
        <f t="shared" ref="L335" si="946">(K335+J335)/E335</f>
        <v>2.9000000000000008</v>
      </c>
      <c r="M335" s="10">
        <f t="shared" ref="M335" si="947">L335*E335</f>
        <v>14500.000000000004</v>
      </c>
    </row>
    <row r="336" spans="1:13">
      <c r="A336" s="16">
        <v>43836</v>
      </c>
      <c r="B336" s="7" t="s">
        <v>148</v>
      </c>
      <c r="C336" s="17" t="s">
        <v>18</v>
      </c>
      <c r="D336" s="17">
        <v>137.5</v>
      </c>
      <c r="E336" s="18">
        <v>6000</v>
      </c>
      <c r="F336" s="7" t="s">
        <v>13</v>
      </c>
      <c r="G336" s="19">
        <v>2.8</v>
      </c>
      <c r="H336" s="19">
        <v>3.5</v>
      </c>
      <c r="I336" s="19">
        <v>0</v>
      </c>
      <c r="J336" s="9">
        <f t="shared" ref="J336" si="948">(IF(F336="SELL",G336-H336,IF(F336="BUY",H336-G336)))*E336</f>
        <v>4200.0000000000009</v>
      </c>
      <c r="K336" s="19">
        <v>0</v>
      </c>
      <c r="L336" s="10">
        <f t="shared" ref="L336" si="949">(K336+J336)/E336</f>
        <v>0.70000000000000018</v>
      </c>
      <c r="M336" s="10">
        <f t="shared" ref="M336" si="950">L336*E336</f>
        <v>4200.0000000000009</v>
      </c>
    </row>
    <row r="337" spans="1:13">
      <c r="A337" s="16">
        <v>43833</v>
      </c>
      <c r="B337" s="7" t="s">
        <v>185</v>
      </c>
      <c r="C337" s="17" t="s">
        <v>18</v>
      </c>
      <c r="D337" s="17">
        <v>420</v>
      </c>
      <c r="E337" s="18">
        <v>1200</v>
      </c>
      <c r="F337" s="7" t="s">
        <v>13</v>
      </c>
      <c r="G337" s="19">
        <v>14</v>
      </c>
      <c r="H337" s="19">
        <v>15.4</v>
      </c>
      <c r="I337" s="19">
        <v>0</v>
      </c>
      <c r="J337" s="9">
        <f t="shared" ref="J337" si="951">(IF(F337="SELL",G337-H337,IF(F337="BUY",H337-G337)))*E337</f>
        <v>1680.0000000000005</v>
      </c>
      <c r="K337" s="19">
        <v>0</v>
      </c>
      <c r="L337" s="10">
        <f t="shared" ref="L337" si="952">(K337+J337)/E337</f>
        <v>1.4000000000000004</v>
      </c>
      <c r="M337" s="10">
        <f t="shared" ref="M337" si="953">L337*E337</f>
        <v>1680.0000000000005</v>
      </c>
    </row>
    <row r="338" spans="1:13">
      <c r="A338" s="16">
        <v>43832</v>
      </c>
      <c r="B338" s="7" t="s">
        <v>162</v>
      </c>
      <c r="C338" s="17" t="s">
        <v>19</v>
      </c>
      <c r="D338" s="17">
        <v>55</v>
      </c>
      <c r="E338" s="18">
        <v>9000</v>
      </c>
      <c r="F338" s="7" t="s">
        <v>13</v>
      </c>
      <c r="G338" s="19">
        <v>3.5</v>
      </c>
      <c r="H338" s="19">
        <v>3.95</v>
      </c>
      <c r="I338" s="19">
        <v>5</v>
      </c>
      <c r="J338" s="9">
        <f t="shared" ref="J338" si="954">(IF(F338="SELL",G338-H338,IF(F338="BUY",H338-G338)))*E338</f>
        <v>4050.0000000000018</v>
      </c>
      <c r="K338" s="19">
        <f>E338*1.05</f>
        <v>9450</v>
      </c>
      <c r="L338" s="10">
        <f t="shared" ref="L338" si="955">(K338+J338)/E338</f>
        <v>1.5000000000000002</v>
      </c>
      <c r="M338" s="10">
        <f t="shared" ref="M338" si="956">L338*E338</f>
        <v>13500.000000000002</v>
      </c>
    </row>
    <row r="339" spans="1:13">
      <c r="A339" s="16">
        <v>43832</v>
      </c>
      <c r="B339" s="7" t="s">
        <v>179</v>
      </c>
      <c r="C339" s="17" t="s">
        <v>19</v>
      </c>
      <c r="D339" s="17">
        <v>230</v>
      </c>
      <c r="E339" s="18">
        <v>3300</v>
      </c>
      <c r="F339" s="7" t="s">
        <v>13</v>
      </c>
      <c r="G339" s="19">
        <v>9.4</v>
      </c>
      <c r="H339" s="19">
        <v>10.8</v>
      </c>
      <c r="I339" s="19">
        <v>11.8</v>
      </c>
      <c r="J339" s="9">
        <f t="shared" ref="J339" si="957">(IF(F339="SELL",G339-H339,IF(F339="BUY",H339-G339)))*E339</f>
        <v>4620.0000000000009</v>
      </c>
      <c r="K339" s="19">
        <f>E339*1</f>
        <v>3300</v>
      </c>
      <c r="L339" s="10">
        <f t="shared" ref="L339" si="958">(K339+J339)/E339</f>
        <v>2.4000000000000004</v>
      </c>
      <c r="M339" s="10">
        <f t="shared" ref="M339" si="959">L339*E339</f>
        <v>7920.0000000000009</v>
      </c>
    </row>
    <row r="340" spans="1:13">
      <c r="A340" s="16">
        <v>43831</v>
      </c>
      <c r="B340" s="7" t="s">
        <v>166</v>
      </c>
      <c r="C340" s="17" t="s">
        <v>19</v>
      </c>
      <c r="D340" s="17">
        <v>62</v>
      </c>
      <c r="E340" s="18">
        <v>10000</v>
      </c>
      <c r="F340" s="7" t="s">
        <v>13</v>
      </c>
      <c r="G340" s="19">
        <v>3</v>
      </c>
      <c r="H340" s="19">
        <v>3.4</v>
      </c>
      <c r="I340" s="19">
        <v>0</v>
      </c>
      <c r="J340" s="9">
        <f t="shared" ref="J340" si="960">(IF(F340="SELL",G340-H340,IF(F340="BUY",H340-G340)))*E340</f>
        <v>3999.9999999999991</v>
      </c>
      <c r="K340" s="19">
        <v>0</v>
      </c>
      <c r="L340" s="10">
        <f t="shared" ref="L340" si="961">(K340+J340)/E340</f>
        <v>0.39999999999999991</v>
      </c>
      <c r="M340" s="10">
        <f t="shared" ref="M340" si="962">L340*E340</f>
        <v>3999.9999999999991</v>
      </c>
    </row>
    <row r="341" spans="1:13">
      <c r="A341" s="16">
        <v>43831</v>
      </c>
      <c r="B341" s="7" t="s">
        <v>148</v>
      </c>
      <c r="C341" s="17" t="s">
        <v>19</v>
      </c>
      <c r="D341" s="17">
        <v>142.5</v>
      </c>
      <c r="E341" s="18">
        <v>6000</v>
      </c>
      <c r="F341" s="7" t="s">
        <v>13</v>
      </c>
      <c r="G341" s="19">
        <v>5.0999999999999996</v>
      </c>
      <c r="H341" s="19">
        <v>5.8</v>
      </c>
      <c r="I341" s="19">
        <v>0</v>
      </c>
      <c r="J341" s="9">
        <f t="shared" ref="J341" si="963">(IF(F341="SELL",G341-H341,IF(F341="BUY",H341-G341)))*E341</f>
        <v>4200.0000000000009</v>
      </c>
      <c r="K341" s="19">
        <v>0</v>
      </c>
      <c r="L341" s="10">
        <f t="shared" ref="L341" si="964">(K341+J341)/E341</f>
        <v>0.70000000000000018</v>
      </c>
      <c r="M341" s="10">
        <f t="shared" ref="M341" si="965">L341*E341</f>
        <v>4200.0000000000009</v>
      </c>
    </row>
    <row r="342" spans="1:13">
      <c r="A342" s="16">
        <v>43830</v>
      </c>
      <c r="B342" s="7" t="s">
        <v>121</v>
      </c>
      <c r="C342" s="17" t="s">
        <v>19</v>
      </c>
      <c r="D342" s="17">
        <v>1650</v>
      </c>
      <c r="E342" s="18">
        <v>500</v>
      </c>
      <c r="F342" s="7" t="s">
        <v>13</v>
      </c>
      <c r="G342" s="19">
        <v>59</v>
      </c>
      <c r="H342" s="19">
        <v>68</v>
      </c>
      <c r="I342" s="19">
        <v>0</v>
      </c>
      <c r="J342" s="9">
        <f t="shared" ref="J342:J343" si="966">(IF(F342="SELL",G342-H342,IF(F342="BUY",H342-G342)))*E342</f>
        <v>4500</v>
      </c>
      <c r="K342" s="19">
        <v>0</v>
      </c>
      <c r="L342" s="10">
        <f t="shared" ref="L342:L343" si="967">(K342+J342)/E342</f>
        <v>9</v>
      </c>
      <c r="M342" s="10">
        <f t="shared" ref="M342:M343" si="968">L342*E342</f>
        <v>4500</v>
      </c>
    </row>
    <row r="343" spans="1:13">
      <c r="A343" s="16">
        <v>43829</v>
      </c>
      <c r="B343" s="7" t="s">
        <v>207</v>
      </c>
      <c r="C343" s="17" t="s">
        <v>19</v>
      </c>
      <c r="D343" s="17">
        <v>540</v>
      </c>
      <c r="E343" s="18">
        <v>1300</v>
      </c>
      <c r="F343" s="7" t="s">
        <v>13</v>
      </c>
      <c r="G343" s="19">
        <v>24.5</v>
      </c>
      <c r="H343" s="19">
        <v>25</v>
      </c>
      <c r="I343" s="19">
        <v>0</v>
      </c>
      <c r="J343" s="9">
        <f t="shared" si="966"/>
        <v>650</v>
      </c>
      <c r="K343" s="19">
        <v>0</v>
      </c>
      <c r="L343" s="10">
        <f t="shared" si="967"/>
        <v>0.5</v>
      </c>
      <c r="M343" s="10">
        <f t="shared" si="968"/>
        <v>650</v>
      </c>
    </row>
    <row r="344" spans="1:13">
      <c r="A344" s="16">
        <v>43829</v>
      </c>
      <c r="B344" s="7" t="s">
        <v>198</v>
      </c>
      <c r="C344" s="17" t="s">
        <v>19</v>
      </c>
      <c r="D344" s="17">
        <v>105</v>
      </c>
      <c r="E344" s="18">
        <v>4900</v>
      </c>
      <c r="F344" s="7" t="s">
        <v>13</v>
      </c>
      <c r="G344" s="19">
        <v>7.1</v>
      </c>
      <c r="H344" s="19">
        <v>6</v>
      </c>
      <c r="I344" s="19">
        <v>0</v>
      </c>
      <c r="J344" s="9">
        <f t="shared" ref="J344" si="969">(IF(F344="SELL",G344-H344,IF(F344="BUY",H344-G344)))*E344</f>
        <v>-5389.9999999999982</v>
      </c>
      <c r="K344" s="19">
        <v>0</v>
      </c>
      <c r="L344" s="10">
        <f t="shared" ref="L344" si="970">(K344+J344)/E344</f>
        <v>-1.0999999999999996</v>
      </c>
      <c r="M344" s="10">
        <f t="shared" ref="M344" si="971">L344*E344</f>
        <v>-5389.9999999999982</v>
      </c>
    </row>
    <row r="345" spans="1:13">
      <c r="A345" s="16">
        <v>43826</v>
      </c>
      <c r="B345" s="7" t="s">
        <v>179</v>
      </c>
      <c r="C345" s="17" t="s">
        <v>19</v>
      </c>
      <c r="D345" s="17">
        <v>230</v>
      </c>
      <c r="E345" s="18">
        <v>3300</v>
      </c>
      <c r="F345" s="7" t="s">
        <v>13</v>
      </c>
      <c r="G345" s="19">
        <v>9.5</v>
      </c>
      <c r="H345" s="19">
        <v>10.8</v>
      </c>
      <c r="I345" s="19">
        <v>12</v>
      </c>
      <c r="J345" s="9">
        <f t="shared" ref="J345" si="972">(IF(F345="SELL",G345-H345,IF(F345="BUY",H345-G345)))*E345</f>
        <v>4290.0000000000027</v>
      </c>
      <c r="K345" s="19">
        <f>E345*1.2</f>
        <v>3960</v>
      </c>
      <c r="L345" s="10">
        <f t="shared" ref="L345" si="973">(K345+J345)/E345</f>
        <v>2.5000000000000009</v>
      </c>
      <c r="M345" s="10">
        <f t="shared" ref="M345" si="974">L345*E345</f>
        <v>8250.0000000000036</v>
      </c>
    </row>
    <row r="346" spans="1:13">
      <c r="A346" s="16">
        <v>43826</v>
      </c>
      <c r="B346" s="7" t="s">
        <v>148</v>
      </c>
      <c r="C346" s="17" t="s">
        <v>19</v>
      </c>
      <c r="D346" s="17">
        <v>140</v>
      </c>
      <c r="E346" s="18">
        <v>6000</v>
      </c>
      <c r="F346" s="7" t="s">
        <v>13</v>
      </c>
      <c r="G346" s="19">
        <v>5.7</v>
      </c>
      <c r="H346" s="19">
        <v>5.85</v>
      </c>
      <c r="I346" s="19">
        <v>0</v>
      </c>
      <c r="J346" s="9">
        <f t="shared" ref="J346" si="975">(IF(F346="SELL",G346-H346,IF(F346="BUY",H346-G346)))*E346</f>
        <v>899.99999999999682</v>
      </c>
      <c r="K346" s="19">
        <v>0</v>
      </c>
      <c r="L346" s="10">
        <f t="shared" ref="L346" si="976">(K346+J346)/E346</f>
        <v>0.14999999999999947</v>
      </c>
      <c r="M346" s="10">
        <f t="shared" ref="M346" si="977">L346*E346</f>
        <v>899.99999999999682</v>
      </c>
    </row>
    <row r="347" spans="1:13">
      <c r="A347" s="16">
        <v>43825</v>
      </c>
      <c r="B347" s="7" t="s">
        <v>161</v>
      </c>
      <c r="C347" s="17" t="s">
        <v>19</v>
      </c>
      <c r="D347" s="17">
        <v>42</v>
      </c>
      <c r="E347" s="18">
        <v>15700</v>
      </c>
      <c r="F347" s="7" t="s">
        <v>13</v>
      </c>
      <c r="G347" s="19">
        <v>2.15</v>
      </c>
      <c r="H347" s="19">
        <v>2.35</v>
      </c>
      <c r="I347" s="19">
        <v>0</v>
      </c>
      <c r="J347" s="9">
        <f t="shared" ref="J347" si="978">(IF(F347="SELL",G347-H347,IF(F347="BUY",H347-G347)))*E347</f>
        <v>3140.0000000000027</v>
      </c>
      <c r="K347" s="19">
        <v>0</v>
      </c>
      <c r="L347" s="10">
        <f t="shared" ref="L347" si="979">(K347+J347)/E347</f>
        <v>0.20000000000000018</v>
      </c>
      <c r="M347" s="10">
        <f t="shared" ref="M347" si="980">L347*E347</f>
        <v>3140.0000000000027</v>
      </c>
    </row>
    <row r="348" spans="1:13">
      <c r="A348" s="16">
        <v>43825</v>
      </c>
      <c r="B348" s="7" t="s">
        <v>206</v>
      </c>
      <c r="C348" s="17" t="s">
        <v>18</v>
      </c>
      <c r="D348" s="17">
        <v>1280</v>
      </c>
      <c r="E348" s="18">
        <v>700</v>
      </c>
      <c r="F348" s="7" t="s">
        <v>13</v>
      </c>
      <c r="G348" s="19">
        <v>9.5</v>
      </c>
      <c r="H348" s="19">
        <v>12</v>
      </c>
      <c r="I348" s="19">
        <v>0</v>
      </c>
      <c r="J348" s="9">
        <f t="shared" ref="J348" si="981">(IF(F348="SELL",G348-H348,IF(F348="BUY",H348-G348)))*E348</f>
        <v>1750</v>
      </c>
      <c r="K348" s="19">
        <v>0</v>
      </c>
      <c r="L348" s="10">
        <f t="shared" ref="L348" si="982">(K348+J348)/E348</f>
        <v>2.5</v>
      </c>
      <c r="M348" s="10">
        <f t="shared" ref="M348" si="983">L348*E348</f>
        <v>1750</v>
      </c>
    </row>
    <row r="349" spans="1:13">
      <c r="A349" s="16">
        <v>43823</v>
      </c>
      <c r="B349" s="7" t="s">
        <v>136</v>
      </c>
      <c r="C349" s="17" t="s">
        <v>19</v>
      </c>
      <c r="D349" s="17">
        <v>450</v>
      </c>
      <c r="E349" s="18">
        <v>1061</v>
      </c>
      <c r="F349" s="7" t="s">
        <v>13</v>
      </c>
      <c r="G349" s="19">
        <v>14</v>
      </c>
      <c r="H349" s="19">
        <v>18</v>
      </c>
      <c r="I349" s="19">
        <v>20</v>
      </c>
      <c r="J349" s="9">
        <f t="shared" ref="J349" si="984">(IF(F349="SELL",G349-H349,IF(F349="BUY",H349-G349)))*E349</f>
        <v>4244</v>
      </c>
      <c r="K349" s="19">
        <f>E349*2</f>
        <v>2122</v>
      </c>
      <c r="L349" s="10">
        <f t="shared" ref="L349" si="985">(K349+J349)/E349</f>
        <v>6</v>
      </c>
      <c r="M349" s="10">
        <f t="shared" ref="M349" si="986">L349*E349</f>
        <v>6366</v>
      </c>
    </row>
    <row r="350" spans="1:13">
      <c r="A350" s="16">
        <v>43822</v>
      </c>
      <c r="B350" s="7" t="s">
        <v>204</v>
      </c>
      <c r="C350" s="17" t="s">
        <v>18</v>
      </c>
      <c r="D350" s="17">
        <v>215</v>
      </c>
      <c r="E350" s="18">
        <v>4000</v>
      </c>
      <c r="F350" s="7" t="s">
        <v>13</v>
      </c>
      <c r="G350" s="19">
        <v>3.5</v>
      </c>
      <c r="H350" s="19">
        <v>4.5</v>
      </c>
      <c r="I350" s="19">
        <v>0</v>
      </c>
      <c r="J350" s="9">
        <f t="shared" ref="J350" si="987">(IF(F350="SELL",G350-H350,IF(F350="BUY",H350-G350)))*E350</f>
        <v>4000</v>
      </c>
      <c r="K350" s="19">
        <v>0</v>
      </c>
      <c r="L350" s="10">
        <f t="shared" ref="L350" si="988">(K350+J350)/E350</f>
        <v>1</v>
      </c>
      <c r="M350" s="10">
        <f t="shared" ref="M350" si="989">L350*E350</f>
        <v>4000</v>
      </c>
    </row>
    <row r="351" spans="1:13">
      <c r="A351" s="16">
        <v>43819</v>
      </c>
      <c r="B351" s="7" t="s">
        <v>204</v>
      </c>
      <c r="C351" s="17" t="s">
        <v>19</v>
      </c>
      <c r="D351" s="17">
        <v>220</v>
      </c>
      <c r="E351" s="18">
        <v>4000</v>
      </c>
      <c r="F351" s="7" t="s">
        <v>13</v>
      </c>
      <c r="G351" s="19">
        <v>8.5</v>
      </c>
      <c r="H351" s="19">
        <v>9.5</v>
      </c>
      <c r="I351" s="19">
        <v>11</v>
      </c>
      <c r="J351" s="9">
        <f t="shared" ref="J351:J352" si="990">(IF(F351="SELL",G351-H351,IF(F351="BUY",H351-G351)))*E351</f>
        <v>4000</v>
      </c>
      <c r="K351" s="19">
        <f>E351*1.5</f>
        <v>6000</v>
      </c>
      <c r="L351" s="10">
        <f t="shared" ref="L351:L352" si="991">(K351+J351)/E351</f>
        <v>2.5</v>
      </c>
      <c r="M351" s="10">
        <f t="shared" ref="M351:M352" si="992">L351*E351</f>
        <v>10000</v>
      </c>
    </row>
    <row r="352" spans="1:13">
      <c r="A352" s="16">
        <v>43819</v>
      </c>
      <c r="B352" s="7" t="s">
        <v>205</v>
      </c>
      <c r="C352" s="17" t="s">
        <v>19</v>
      </c>
      <c r="D352" s="17">
        <v>430</v>
      </c>
      <c r="E352" s="18">
        <v>2750</v>
      </c>
      <c r="F352" s="7" t="s">
        <v>13</v>
      </c>
      <c r="G352" s="19">
        <v>8.4</v>
      </c>
      <c r="H352" s="19">
        <v>6.5</v>
      </c>
      <c r="I352" s="19">
        <v>0</v>
      </c>
      <c r="J352" s="9">
        <f t="shared" si="990"/>
        <v>-5225.0000000000009</v>
      </c>
      <c r="K352" s="19">
        <v>0</v>
      </c>
      <c r="L352" s="10">
        <f t="shared" si="991"/>
        <v>-1.9000000000000004</v>
      </c>
      <c r="M352" s="10">
        <f t="shared" si="992"/>
        <v>-5225.0000000000009</v>
      </c>
    </row>
    <row r="353" spans="1:13">
      <c r="A353" s="16">
        <v>43818</v>
      </c>
      <c r="B353" s="7" t="s">
        <v>148</v>
      </c>
      <c r="C353" s="17" t="s">
        <v>19</v>
      </c>
      <c r="D353" s="17">
        <v>135</v>
      </c>
      <c r="E353" s="18">
        <v>6000</v>
      </c>
      <c r="F353" s="7" t="s">
        <v>13</v>
      </c>
      <c r="G353" s="19">
        <v>4</v>
      </c>
      <c r="H353" s="19">
        <v>4.7</v>
      </c>
      <c r="I353" s="19">
        <v>0</v>
      </c>
      <c r="J353" s="9">
        <f t="shared" ref="J353" si="993">(IF(F353="SELL",G353-H353,IF(F353="BUY",H353-G353)))*E353</f>
        <v>4200.0000000000009</v>
      </c>
      <c r="K353" s="19">
        <v>0</v>
      </c>
      <c r="L353" s="10">
        <f t="shared" ref="L353" si="994">(K353+J353)/E353</f>
        <v>0.70000000000000018</v>
      </c>
      <c r="M353" s="10">
        <f t="shared" ref="M353" si="995">L353*E353</f>
        <v>4200.0000000000009</v>
      </c>
    </row>
    <row r="354" spans="1:13">
      <c r="A354" s="16">
        <v>43818</v>
      </c>
      <c r="B354" s="7" t="s">
        <v>203</v>
      </c>
      <c r="C354" s="17" t="s">
        <v>19</v>
      </c>
      <c r="D354" s="17">
        <v>175</v>
      </c>
      <c r="E354" s="18">
        <v>6000</v>
      </c>
      <c r="F354" s="7" t="s">
        <v>13</v>
      </c>
      <c r="G354" s="19">
        <v>4.2</v>
      </c>
      <c r="H354" s="19">
        <v>5</v>
      </c>
      <c r="I354" s="19">
        <v>0</v>
      </c>
      <c r="J354" s="9">
        <f t="shared" ref="J354" si="996">(IF(F354="SELL",G354-H354,IF(F354="BUY",H354-G354)))*E354</f>
        <v>4799.9999999999991</v>
      </c>
      <c r="K354" s="19">
        <v>0</v>
      </c>
      <c r="L354" s="10">
        <f t="shared" ref="L354" si="997">(K354+J354)/E354</f>
        <v>0.79999999999999982</v>
      </c>
      <c r="M354" s="10">
        <f t="shared" ref="M354" si="998">L354*E354</f>
        <v>4799.9999999999991</v>
      </c>
    </row>
    <row r="355" spans="1:13">
      <c r="A355" s="16">
        <v>43817</v>
      </c>
      <c r="B355" s="7" t="s">
        <v>202</v>
      </c>
      <c r="C355" s="17" t="s">
        <v>19</v>
      </c>
      <c r="D355" s="17">
        <v>115</v>
      </c>
      <c r="E355" s="18">
        <v>6000</v>
      </c>
      <c r="F355" s="7" t="s">
        <v>13</v>
      </c>
      <c r="G355" s="19">
        <v>5.8</v>
      </c>
      <c r="H355" s="19">
        <v>6.3</v>
      </c>
      <c r="I355" s="19">
        <v>0</v>
      </c>
      <c r="J355" s="9">
        <f t="shared" ref="J355" si="999">(IF(F355="SELL",G355-H355,IF(F355="BUY",H355-G355)))*E355</f>
        <v>3000</v>
      </c>
      <c r="K355" s="19">
        <v>0</v>
      </c>
      <c r="L355" s="10">
        <f t="shared" ref="L355" si="1000">(K355+J355)/E355</f>
        <v>0.5</v>
      </c>
      <c r="M355" s="10">
        <f t="shared" ref="M355" si="1001">L355*E355</f>
        <v>3000</v>
      </c>
    </row>
    <row r="356" spans="1:13">
      <c r="A356" s="16">
        <v>43817</v>
      </c>
      <c r="B356" s="7" t="s">
        <v>129</v>
      </c>
      <c r="C356" s="17" t="s">
        <v>19</v>
      </c>
      <c r="D356" s="17">
        <v>780</v>
      </c>
      <c r="E356" s="18">
        <v>600</v>
      </c>
      <c r="F356" s="7" t="s">
        <v>13</v>
      </c>
      <c r="G356" s="19">
        <v>17</v>
      </c>
      <c r="H356" s="19">
        <v>9</v>
      </c>
      <c r="I356" s="19">
        <v>0</v>
      </c>
      <c r="J356" s="9">
        <f t="shared" ref="J356" si="1002">(IF(F356="SELL",G356-H356,IF(F356="BUY",H356-G356)))*E356</f>
        <v>-4800</v>
      </c>
      <c r="K356" s="19">
        <v>0</v>
      </c>
      <c r="L356" s="10">
        <f t="shared" ref="L356" si="1003">(K356+J356)/E356</f>
        <v>-8</v>
      </c>
      <c r="M356" s="10">
        <f t="shared" ref="M356" si="1004">L356*E356</f>
        <v>-4800</v>
      </c>
    </row>
    <row r="357" spans="1:13">
      <c r="A357" s="16">
        <v>43816</v>
      </c>
      <c r="B357" s="7" t="s">
        <v>202</v>
      </c>
      <c r="C357" s="17" t="s">
        <v>19</v>
      </c>
      <c r="D357" s="17">
        <v>115</v>
      </c>
      <c r="E357" s="18">
        <v>6000</v>
      </c>
      <c r="F357" s="7" t="s">
        <v>13</v>
      </c>
      <c r="G357" s="19">
        <v>4</v>
      </c>
      <c r="H357" s="19">
        <v>4.7</v>
      </c>
      <c r="I357" s="19">
        <v>0</v>
      </c>
      <c r="J357" s="9">
        <f t="shared" ref="J357" si="1005">(IF(F357="SELL",G357-H357,IF(F357="BUY",H357-G357)))*E357</f>
        <v>4200.0000000000009</v>
      </c>
      <c r="K357" s="19">
        <v>0</v>
      </c>
      <c r="L357" s="10">
        <f t="shared" ref="L357" si="1006">(K357+J357)/E357</f>
        <v>0.70000000000000018</v>
      </c>
      <c r="M357" s="10">
        <f t="shared" ref="M357" si="1007">L357*E357</f>
        <v>4200.0000000000009</v>
      </c>
    </row>
    <row r="358" spans="1:13">
      <c r="A358" s="16">
        <v>43815</v>
      </c>
      <c r="B358" s="7" t="s">
        <v>176</v>
      </c>
      <c r="C358" s="17" t="s">
        <v>19</v>
      </c>
      <c r="D358" s="17">
        <v>117.5</v>
      </c>
      <c r="E358" s="18">
        <v>5334</v>
      </c>
      <c r="F358" s="7" t="s">
        <v>13</v>
      </c>
      <c r="G358" s="19">
        <v>5.3</v>
      </c>
      <c r="H358" s="19">
        <v>6</v>
      </c>
      <c r="I358" s="19">
        <v>0</v>
      </c>
      <c r="J358" s="9">
        <f t="shared" ref="J358" si="1008">(IF(F358="SELL",G358-H358,IF(F358="BUY",H358-G358)))*E358</f>
        <v>3733.8000000000011</v>
      </c>
      <c r="K358" s="19">
        <v>0</v>
      </c>
      <c r="L358" s="10">
        <f t="shared" ref="L358" si="1009">(K358+J358)/E358</f>
        <v>0.70000000000000018</v>
      </c>
      <c r="M358" s="10">
        <f t="shared" ref="M358" si="1010">L358*E358</f>
        <v>3733.8000000000011</v>
      </c>
    </row>
    <row r="359" spans="1:13">
      <c r="A359" s="16">
        <v>43812</v>
      </c>
      <c r="B359" s="7" t="s">
        <v>202</v>
      </c>
      <c r="C359" s="17" t="s">
        <v>19</v>
      </c>
      <c r="D359" s="17">
        <v>110</v>
      </c>
      <c r="E359" s="18">
        <v>6000</v>
      </c>
      <c r="F359" s="7" t="s">
        <v>13</v>
      </c>
      <c r="G359" s="19">
        <v>5</v>
      </c>
      <c r="H359" s="19">
        <v>6</v>
      </c>
      <c r="I359" s="19">
        <v>0</v>
      </c>
      <c r="J359" s="9">
        <f t="shared" ref="J359" si="1011">(IF(F359="SELL",G359-H359,IF(F359="BUY",H359-G359)))*E359</f>
        <v>6000</v>
      </c>
      <c r="K359" s="19">
        <v>0</v>
      </c>
      <c r="L359" s="10">
        <f t="shared" ref="L359" si="1012">(K359+J359)/E359</f>
        <v>1</v>
      </c>
      <c r="M359" s="10">
        <f t="shared" ref="M359" si="1013">L359*E359</f>
        <v>6000</v>
      </c>
    </row>
    <row r="360" spans="1:13">
      <c r="A360" s="16">
        <v>43812</v>
      </c>
      <c r="B360" s="7" t="s">
        <v>162</v>
      </c>
      <c r="C360" s="17" t="s">
        <v>19</v>
      </c>
      <c r="D360" s="17">
        <v>50</v>
      </c>
      <c r="E360" s="18">
        <v>8000</v>
      </c>
      <c r="F360" s="7" t="s">
        <v>13</v>
      </c>
      <c r="G360" s="19">
        <v>4</v>
      </c>
      <c r="H360" s="19">
        <v>4.25</v>
      </c>
      <c r="I360" s="19">
        <v>0</v>
      </c>
      <c r="J360" s="9">
        <f t="shared" ref="J360" si="1014">(IF(F360="SELL",G360-H360,IF(F360="BUY",H360-G360)))*E360</f>
        <v>2000</v>
      </c>
      <c r="K360" s="19">
        <v>0</v>
      </c>
      <c r="L360" s="10">
        <f t="shared" ref="L360" si="1015">(K360+J360)/E360</f>
        <v>0.25</v>
      </c>
      <c r="M360" s="10">
        <f t="shared" ref="M360" si="1016">L360*E360</f>
        <v>2000</v>
      </c>
    </row>
    <row r="361" spans="1:13">
      <c r="A361" s="16">
        <v>43811</v>
      </c>
      <c r="B361" s="7" t="s">
        <v>162</v>
      </c>
      <c r="C361" s="17" t="s">
        <v>19</v>
      </c>
      <c r="D361" s="17">
        <v>50</v>
      </c>
      <c r="E361" s="18">
        <v>8000</v>
      </c>
      <c r="F361" s="7" t="s">
        <v>13</v>
      </c>
      <c r="G361" s="19">
        <v>3.4</v>
      </c>
      <c r="H361" s="19">
        <v>4</v>
      </c>
      <c r="I361" s="19">
        <v>0</v>
      </c>
      <c r="J361" s="9">
        <f t="shared" ref="J361" si="1017">(IF(F361="SELL",G361-H361,IF(F361="BUY",H361-G361)))*E361</f>
        <v>4800.0000000000009</v>
      </c>
      <c r="K361" s="19">
        <v>0</v>
      </c>
      <c r="L361" s="10">
        <f t="shared" ref="L361" si="1018">(K361+J361)/E361</f>
        <v>0.60000000000000009</v>
      </c>
      <c r="M361" s="10">
        <f t="shared" ref="M361" si="1019">L361*E361</f>
        <v>4800.0000000000009</v>
      </c>
    </row>
    <row r="362" spans="1:13">
      <c r="A362" s="16">
        <v>43811</v>
      </c>
      <c r="B362" s="7" t="s">
        <v>202</v>
      </c>
      <c r="C362" s="17" t="s">
        <v>19</v>
      </c>
      <c r="D362" s="17">
        <v>110</v>
      </c>
      <c r="E362" s="18">
        <v>6000</v>
      </c>
      <c r="F362" s="7" t="s">
        <v>13</v>
      </c>
      <c r="G362" s="19">
        <v>5.5</v>
      </c>
      <c r="H362" s="19">
        <v>5.9</v>
      </c>
      <c r="I362" s="19">
        <v>0</v>
      </c>
      <c r="J362" s="9">
        <f t="shared" ref="J362" si="1020">(IF(F362="SELL",G362-H362,IF(F362="BUY",H362-G362)))*E362</f>
        <v>2400.0000000000023</v>
      </c>
      <c r="K362" s="19">
        <v>0</v>
      </c>
      <c r="L362" s="10">
        <f t="shared" ref="L362" si="1021">(K362+J362)/E362</f>
        <v>0.40000000000000036</v>
      </c>
      <c r="M362" s="10">
        <f t="shared" ref="M362" si="1022">L362*E362</f>
        <v>2400.0000000000023</v>
      </c>
    </row>
    <row r="363" spans="1:13">
      <c r="A363" s="16">
        <v>43811</v>
      </c>
      <c r="B363" s="7" t="s">
        <v>161</v>
      </c>
      <c r="C363" s="17" t="s">
        <v>19</v>
      </c>
      <c r="D363" s="17">
        <v>38</v>
      </c>
      <c r="E363" s="18">
        <v>12000</v>
      </c>
      <c r="F363" s="7" t="s">
        <v>13</v>
      </c>
      <c r="G363" s="19">
        <v>2.15</v>
      </c>
      <c r="H363" s="19">
        <v>2.5</v>
      </c>
      <c r="I363" s="19">
        <v>0</v>
      </c>
      <c r="J363" s="9">
        <f t="shared" ref="J363" si="1023">(IF(F363="SELL",G363-H363,IF(F363="BUY",H363-G363)))*E363</f>
        <v>4200.0000000000009</v>
      </c>
      <c r="K363" s="19">
        <v>0</v>
      </c>
      <c r="L363" s="10">
        <f t="shared" ref="L363" si="1024">(K363+J363)/E363</f>
        <v>0.35000000000000009</v>
      </c>
      <c r="M363" s="10">
        <f t="shared" ref="M363" si="1025">L363*E363</f>
        <v>4200.0000000000009</v>
      </c>
    </row>
    <row r="364" spans="1:13">
      <c r="A364" s="16">
        <v>43810</v>
      </c>
      <c r="B364" s="7" t="s">
        <v>201</v>
      </c>
      <c r="C364" s="17" t="s">
        <v>19</v>
      </c>
      <c r="D364" s="17">
        <v>1640</v>
      </c>
      <c r="E364" s="18">
        <v>400</v>
      </c>
      <c r="F364" s="7" t="s">
        <v>13</v>
      </c>
      <c r="G364" s="19">
        <v>51</v>
      </c>
      <c r="H364" s="19">
        <v>58</v>
      </c>
      <c r="I364" s="19">
        <v>0</v>
      </c>
      <c r="J364" s="9">
        <f t="shared" ref="J364" si="1026">(IF(F364="SELL",G364-H364,IF(F364="BUY",H364-G364)))*E364</f>
        <v>2800</v>
      </c>
      <c r="K364" s="19">
        <v>0</v>
      </c>
      <c r="L364" s="10">
        <f t="shared" ref="L364" si="1027">(K364+J364)/E364</f>
        <v>7</v>
      </c>
      <c r="M364" s="10">
        <f t="shared" ref="M364" si="1028">L364*E364</f>
        <v>2800</v>
      </c>
    </row>
    <row r="365" spans="1:13">
      <c r="A365" s="16">
        <v>43809</v>
      </c>
      <c r="B365" s="7" t="s">
        <v>200</v>
      </c>
      <c r="C365" s="17" t="s">
        <v>18</v>
      </c>
      <c r="D365" s="17">
        <v>34</v>
      </c>
      <c r="E365" s="18">
        <v>8500</v>
      </c>
      <c r="F365" s="7" t="s">
        <v>13</v>
      </c>
      <c r="G365" s="19">
        <v>2.2999999999999998</v>
      </c>
      <c r="H365" s="19">
        <v>2.85</v>
      </c>
      <c r="I365" s="19">
        <v>0</v>
      </c>
      <c r="J365" s="9">
        <f t="shared" ref="J365" si="1029">(IF(F365="SELL",G365-H365,IF(F365="BUY",H365-G365)))*E365</f>
        <v>4675.0000000000018</v>
      </c>
      <c r="K365" s="19">
        <v>0</v>
      </c>
      <c r="L365" s="10">
        <f t="shared" ref="L365" si="1030">(K365+J365)/E365</f>
        <v>0.55000000000000027</v>
      </c>
      <c r="M365" s="10">
        <f t="shared" ref="M365" si="1031">L365*E365</f>
        <v>4675.0000000000018</v>
      </c>
    </row>
    <row r="366" spans="1:13">
      <c r="A366" s="16">
        <v>43809</v>
      </c>
      <c r="B366" s="7" t="s">
        <v>161</v>
      </c>
      <c r="C366" s="17" t="s">
        <v>19</v>
      </c>
      <c r="D366" s="17">
        <v>37</v>
      </c>
      <c r="E366" s="18">
        <v>12000</v>
      </c>
      <c r="F366" s="7" t="s">
        <v>13</v>
      </c>
      <c r="G366" s="19">
        <v>2.5</v>
      </c>
      <c r="H366" s="19">
        <v>3</v>
      </c>
      <c r="I366" s="19">
        <v>0</v>
      </c>
      <c r="J366" s="9">
        <f t="shared" ref="J366" si="1032">(IF(F366="SELL",G366-H366,IF(F366="BUY",H366-G366)))*E366</f>
        <v>6000</v>
      </c>
      <c r="K366" s="19">
        <v>0</v>
      </c>
      <c r="L366" s="10">
        <f t="shared" ref="L366" si="1033">(K366+J366)/E366</f>
        <v>0.5</v>
      </c>
      <c r="M366" s="10">
        <f t="shared" ref="M366" si="1034">L366*E366</f>
        <v>6000</v>
      </c>
    </row>
    <row r="367" spans="1:13">
      <c r="A367" s="16">
        <v>43809</v>
      </c>
      <c r="B367" s="7" t="s">
        <v>198</v>
      </c>
      <c r="C367" s="17" t="s">
        <v>18</v>
      </c>
      <c r="D367" s="17">
        <v>110</v>
      </c>
      <c r="E367" s="18">
        <v>4000</v>
      </c>
      <c r="F367" s="7" t="s">
        <v>13</v>
      </c>
      <c r="G367" s="19">
        <v>5.6</v>
      </c>
      <c r="H367" s="19">
        <v>4.3</v>
      </c>
      <c r="I367" s="19">
        <v>0</v>
      </c>
      <c r="J367" s="9">
        <f t="shared" ref="J367" si="1035">(IF(F367="SELL",G367-H367,IF(F367="BUY",H367-G367)))*E367</f>
        <v>-5199.9999999999991</v>
      </c>
      <c r="K367" s="19">
        <v>0</v>
      </c>
      <c r="L367" s="10">
        <f t="shared" ref="L367" si="1036">(K367+J367)/E367</f>
        <v>-1.2999999999999998</v>
      </c>
      <c r="M367" s="10">
        <f t="shared" ref="M367" si="1037">L367*E367</f>
        <v>-5199.9999999999991</v>
      </c>
    </row>
    <row r="368" spans="1:13">
      <c r="A368" s="16">
        <v>43809</v>
      </c>
      <c r="B368" s="7" t="s">
        <v>122</v>
      </c>
      <c r="C368" s="17" t="s">
        <v>19</v>
      </c>
      <c r="D368" s="17">
        <v>500</v>
      </c>
      <c r="E368" s="18">
        <v>1800</v>
      </c>
      <c r="F368" s="7" t="s">
        <v>13</v>
      </c>
      <c r="G368" s="19">
        <v>19.5</v>
      </c>
      <c r="H368" s="19">
        <v>16</v>
      </c>
      <c r="I368" s="19">
        <v>0</v>
      </c>
      <c r="J368" s="9">
        <f t="shared" ref="J368" si="1038">(IF(F368="SELL",G368-H368,IF(F368="BUY",H368-G368)))*E368</f>
        <v>-6300</v>
      </c>
      <c r="K368" s="19">
        <v>0</v>
      </c>
      <c r="L368" s="10">
        <f t="shared" ref="L368" si="1039">(K368+J368)/E368</f>
        <v>-3.5</v>
      </c>
      <c r="M368" s="10">
        <f t="shared" ref="M368" si="1040">L368*E368</f>
        <v>-6300</v>
      </c>
    </row>
    <row r="369" spans="1:13">
      <c r="A369" s="16">
        <v>43808</v>
      </c>
      <c r="B369" s="7" t="s">
        <v>161</v>
      </c>
      <c r="C369" s="17" t="s">
        <v>19</v>
      </c>
      <c r="D369" s="17">
        <v>37</v>
      </c>
      <c r="E369" s="18">
        <v>12000</v>
      </c>
      <c r="F369" s="7" t="s">
        <v>13</v>
      </c>
      <c r="G369" s="19">
        <v>2.7</v>
      </c>
      <c r="H369" s="19">
        <v>3.3</v>
      </c>
      <c r="I369" s="19">
        <v>3.45</v>
      </c>
      <c r="J369" s="9">
        <f t="shared" ref="J369:J370" si="1041">(IF(F369="SELL",G369-H369,IF(F369="BUY",H369-G369)))*E369</f>
        <v>7199.9999999999955</v>
      </c>
      <c r="K369" s="19">
        <f>E369*0.15</f>
        <v>1800</v>
      </c>
      <c r="L369" s="10">
        <f t="shared" ref="L369:L370" si="1042">(K369+J369)/E369</f>
        <v>0.74999999999999967</v>
      </c>
      <c r="M369" s="10">
        <f t="shared" ref="M369:M370" si="1043">L369*E369</f>
        <v>8999.9999999999964</v>
      </c>
    </row>
    <row r="370" spans="1:13">
      <c r="A370" s="16">
        <v>43808</v>
      </c>
      <c r="B370" s="7" t="s">
        <v>154</v>
      </c>
      <c r="C370" s="17" t="s">
        <v>19</v>
      </c>
      <c r="D370" s="17">
        <v>110</v>
      </c>
      <c r="E370" s="18">
        <v>6200</v>
      </c>
      <c r="F370" s="7" t="s">
        <v>13</v>
      </c>
      <c r="G370" s="19">
        <v>3.5</v>
      </c>
      <c r="H370" s="19">
        <v>4.2</v>
      </c>
      <c r="I370" s="19">
        <v>4.4000000000000004</v>
      </c>
      <c r="J370" s="9">
        <f t="shared" si="1041"/>
        <v>4340.0000000000009</v>
      </c>
      <c r="K370" s="19">
        <f>E370*0.2</f>
        <v>1240</v>
      </c>
      <c r="L370" s="10">
        <f t="shared" si="1042"/>
        <v>0.90000000000000013</v>
      </c>
      <c r="M370" s="10">
        <f t="shared" si="1043"/>
        <v>5580.0000000000009</v>
      </c>
    </row>
    <row r="371" spans="1:13">
      <c r="A371" s="16">
        <v>43805</v>
      </c>
      <c r="B371" s="7" t="s">
        <v>199</v>
      </c>
      <c r="C371" s="17" t="s">
        <v>19</v>
      </c>
      <c r="D371" s="17">
        <v>1740</v>
      </c>
      <c r="E371" s="18">
        <v>600</v>
      </c>
      <c r="F371" s="7" t="s">
        <v>13</v>
      </c>
      <c r="G371" s="19">
        <v>40</v>
      </c>
      <c r="H371" s="19">
        <v>30</v>
      </c>
      <c r="I371" s="19">
        <v>0</v>
      </c>
      <c r="J371" s="9">
        <f t="shared" ref="J371" si="1044">(IF(F371="SELL",G371-H371,IF(F371="BUY",H371-G371)))*E371</f>
        <v>-6000</v>
      </c>
      <c r="K371" s="19">
        <v>0</v>
      </c>
      <c r="L371" s="10">
        <f t="shared" ref="L371" si="1045">(K371+J371)/E371</f>
        <v>-10</v>
      </c>
      <c r="M371" s="10">
        <f t="shared" ref="M371" si="1046">L371*E371</f>
        <v>-6000</v>
      </c>
    </row>
    <row r="372" spans="1:13">
      <c r="A372" s="16">
        <v>43805</v>
      </c>
      <c r="B372" s="7" t="s">
        <v>151</v>
      </c>
      <c r="C372" s="17" t="s">
        <v>19</v>
      </c>
      <c r="D372" s="17">
        <v>1700</v>
      </c>
      <c r="E372" s="18">
        <v>550</v>
      </c>
      <c r="F372" s="7" t="s">
        <v>13</v>
      </c>
      <c r="G372" s="19">
        <v>52</v>
      </c>
      <c r="H372" s="19">
        <v>41</v>
      </c>
      <c r="I372" s="19">
        <v>0</v>
      </c>
      <c r="J372" s="9">
        <f t="shared" ref="J372" si="1047">(IF(F372="SELL",G372-H372,IF(F372="BUY",H372-G372)))*E372</f>
        <v>-6050</v>
      </c>
      <c r="K372" s="19">
        <v>0</v>
      </c>
      <c r="L372" s="10">
        <f t="shared" ref="L372" si="1048">(K372+J372)/E372</f>
        <v>-11</v>
      </c>
      <c r="M372" s="10">
        <f t="shared" ref="M372" si="1049">L372*E372</f>
        <v>-6050</v>
      </c>
    </row>
    <row r="373" spans="1:13">
      <c r="A373" s="16">
        <v>43804</v>
      </c>
      <c r="B373" s="7" t="s">
        <v>151</v>
      </c>
      <c r="C373" s="17" t="s">
        <v>19</v>
      </c>
      <c r="D373" s="17">
        <v>1680</v>
      </c>
      <c r="E373" s="18">
        <v>550</v>
      </c>
      <c r="F373" s="7" t="s">
        <v>13</v>
      </c>
      <c r="G373" s="19">
        <v>52</v>
      </c>
      <c r="H373" s="19">
        <v>60</v>
      </c>
      <c r="I373" s="19">
        <v>0</v>
      </c>
      <c r="J373" s="9">
        <f t="shared" ref="J373" si="1050">(IF(F373="SELL",G373-H373,IF(F373="BUY",H373-G373)))*E373</f>
        <v>4400</v>
      </c>
      <c r="K373" s="19">
        <v>0</v>
      </c>
      <c r="L373" s="10">
        <f t="shared" ref="L373" si="1051">(K373+J373)/E373</f>
        <v>8</v>
      </c>
      <c r="M373" s="10">
        <f t="shared" ref="M373" si="1052">L373*E373</f>
        <v>4400</v>
      </c>
    </row>
    <row r="374" spans="1:13">
      <c r="A374" s="16">
        <v>43803</v>
      </c>
      <c r="B374" s="7" t="s">
        <v>198</v>
      </c>
      <c r="C374" s="17" t="s">
        <v>19</v>
      </c>
      <c r="D374" s="17">
        <v>100</v>
      </c>
      <c r="E374" s="18">
        <v>4000</v>
      </c>
      <c r="F374" s="7" t="s">
        <v>13</v>
      </c>
      <c r="G374" s="19">
        <v>8.3000000000000007</v>
      </c>
      <c r="H374" s="19">
        <v>8.8000000000000007</v>
      </c>
      <c r="I374" s="19">
        <v>0</v>
      </c>
      <c r="J374" s="9">
        <f t="shared" ref="J374" si="1053">(IF(F374="SELL",G374-H374,IF(F374="BUY",H374-G374)))*E374</f>
        <v>2000</v>
      </c>
      <c r="K374" s="19">
        <v>0</v>
      </c>
      <c r="L374" s="10">
        <f t="shared" ref="L374" si="1054">(K374+J374)/E374</f>
        <v>0.5</v>
      </c>
      <c r="M374" s="10">
        <f t="shared" ref="M374" si="1055">L374*E374</f>
        <v>2000</v>
      </c>
    </row>
    <row r="375" spans="1:13">
      <c r="A375" s="16">
        <v>43803</v>
      </c>
      <c r="B375" s="7" t="s">
        <v>161</v>
      </c>
      <c r="C375" s="17" t="s">
        <v>19</v>
      </c>
      <c r="D375" s="17">
        <v>37</v>
      </c>
      <c r="E375" s="18">
        <v>12000</v>
      </c>
      <c r="F375" s="7" t="s">
        <v>13</v>
      </c>
      <c r="G375" s="19">
        <v>2.7</v>
      </c>
      <c r="H375" s="19">
        <v>3.3</v>
      </c>
      <c r="I375" s="19">
        <v>0</v>
      </c>
      <c r="J375" s="9">
        <f t="shared" ref="J375" si="1056">(IF(F375="SELL",G375-H375,IF(F375="BUY",H375-G375)))*E375</f>
        <v>7199.9999999999955</v>
      </c>
      <c r="K375" s="19">
        <v>0</v>
      </c>
      <c r="L375" s="10">
        <f t="shared" ref="L375" si="1057">(K375+J375)/E375</f>
        <v>0.59999999999999964</v>
      </c>
      <c r="M375" s="10">
        <f t="shared" ref="M375" si="1058">L375*E375</f>
        <v>7199.9999999999955</v>
      </c>
    </row>
    <row r="376" spans="1:13">
      <c r="A376" s="16">
        <v>43802</v>
      </c>
      <c r="B376" s="7" t="s">
        <v>180</v>
      </c>
      <c r="C376" s="17" t="s">
        <v>18</v>
      </c>
      <c r="D376" s="17">
        <v>290</v>
      </c>
      <c r="E376" s="18">
        <v>800</v>
      </c>
      <c r="F376" s="7" t="s">
        <v>13</v>
      </c>
      <c r="G376" s="19">
        <v>31</v>
      </c>
      <c r="H376" s="19">
        <v>36</v>
      </c>
      <c r="I376" s="19">
        <v>0</v>
      </c>
      <c r="J376" s="9">
        <f t="shared" ref="J376" si="1059">(IF(F376="SELL",G376-H376,IF(F376="BUY",H376-G376)))*E376</f>
        <v>4000</v>
      </c>
      <c r="K376" s="19">
        <v>0</v>
      </c>
      <c r="L376" s="10">
        <f t="shared" ref="L376" si="1060">(K376+J376)/E376</f>
        <v>5</v>
      </c>
      <c r="M376" s="10">
        <f t="shared" ref="M376" si="1061">L376*E376</f>
        <v>4000</v>
      </c>
    </row>
    <row r="377" spans="1:13">
      <c r="A377" s="16">
        <v>43802</v>
      </c>
      <c r="B377" s="7" t="s">
        <v>194</v>
      </c>
      <c r="C377" s="17" t="s">
        <v>18</v>
      </c>
      <c r="D377" s="17">
        <v>70</v>
      </c>
      <c r="E377" s="18">
        <v>7000</v>
      </c>
      <c r="F377" s="7" t="s">
        <v>13</v>
      </c>
      <c r="G377" s="19">
        <v>7</v>
      </c>
      <c r="H377" s="19">
        <v>7.6</v>
      </c>
      <c r="I377" s="19">
        <v>8.1</v>
      </c>
      <c r="J377" s="9">
        <f t="shared" ref="J377" si="1062">(IF(F377="SELL",G377-H377,IF(F377="BUY",H377-G377)))*E377</f>
        <v>4199.9999999999973</v>
      </c>
      <c r="K377" s="19">
        <f>E377*0.5</f>
        <v>3500</v>
      </c>
      <c r="L377" s="10">
        <f t="shared" ref="L377" si="1063">(K377+J377)/E377</f>
        <v>1.0999999999999996</v>
      </c>
      <c r="M377" s="10">
        <f t="shared" ref="M377" si="1064">L377*E377</f>
        <v>7699.9999999999973</v>
      </c>
    </row>
    <row r="378" spans="1:13">
      <c r="A378" s="16">
        <v>43802</v>
      </c>
      <c r="B378" s="7" t="s">
        <v>197</v>
      </c>
      <c r="C378" s="17" t="s">
        <v>18</v>
      </c>
      <c r="D378" s="17">
        <v>110</v>
      </c>
      <c r="E378" s="18">
        <v>4500</v>
      </c>
      <c r="F378" s="7" t="s">
        <v>13</v>
      </c>
      <c r="G378" s="19">
        <v>10</v>
      </c>
      <c r="H378" s="19">
        <v>10.25</v>
      </c>
      <c r="I378" s="19">
        <v>0</v>
      </c>
      <c r="J378" s="9">
        <f t="shared" ref="J378" si="1065">(IF(F378="SELL",G378-H378,IF(F378="BUY",H378-G378)))*E378</f>
        <v>1125</v>
      </c>
      <c r="K378" s="19">
        <v>0</v>
      </c>
      <c r="L378" s="10">
        <f t="shared" ref="L378" si="1066">(K378+J378)/E378</f>
        <v>0.25</v>
      </c>
      <c r="M378" s="10">
        <f t="shared" ref="M378" si="1067">L378*E378</f>
        <v>1125</v>
      </c>
    </row>
    <row r="379" spans="1:13">
      <c r="A379" s="16">
        <v>43801</v>
      </c>
      <c r="B379" s="7" t="s">
        <v>148</v>
      </c>
      <c r="C379" s="17" t="s">
        <v>19</v>
      </c>
      <c r="D379" s="17">
        <v>140</v>
      </c>
      <c r="E379" s="18">
        <v>6000</v>
      </c>
      <c r="F379" s="7" t="s">
        <v>13</v>
      </c>
      <c r="G379" s="19">
        <v>4</v>
      </c>
      <c r="H379" s="19">
        <v>3</v>
      </c>
      <c r="I379" s="19">
        <v>0</v>
      </c>
      <c r="J379" s="9">
        <f t="shared" ref="J379:J380" si="1068">(IF(F379="SELL",G379-H379,IF(F379="BUY",H379-G379)))*E379</f>
        <v>-6000</v>
      </c>
      <c r="K379" s="19">
        <v>0</v>
      </c>
      <c r="L379" s="10">
        <f t="shared" ref="L379:L380" si="1069">(K379+J379)/E379</f>
        <v>-1</v>
      </c>
      <c r="M379" s="10">
        <f t="shared" ref="M379:M380" si="1070">L379*E379</f>
        <v>-6000</v>
      </c>
    </row>
    <row r="380" spans="1:13">
      <c r="A380" s="16">
        <v>43798</v>
      </c>
      <c r="B380" s="7" t="s">
        <v>119</v>
      </c>
      <c r="C380" s="17" t="s">
        <v>19</v>
      </c>
      <c r="D380" s="17">
        <v>265</v>
      </c>
      <c r="E380" s="18">
        <v>1100</v>
      </c>
      <c r="F380" s="7" t="s">
        <v>13</v>
      </c>
      <c r="G380" s="19">
        <v>13</v>
      </c>
      <c r="H380" s="19">
        <v>8</v>
      </c>
      <c r="I380" s="19">
        <v>0</v>
      </c>
      <c r="J380" s="9">
        <f t="shared" si="1068"/>
        <v>-5500</v>
      </c>
      <c r="K380" s="19">
        <v>0</v>
      </c>
      <c r="L380" s="10">
        <f t="shared" si="1069"/>
        <v>-5</v>
      </c>
      <c r="M380" s="10">
        <f t="shared" si="1070"/>
        <v>-5500</v>
      </c>
    </row>
    <row r="381" spans="1:13">
      <c r="A381" s="16">
        <v>43797</v>
      </c>
      <c r="B381" s="7" t="s">
        <v>51</v>
      </c>
      <c r="C381" s="17" t="s">
        <v>19</v>
      </c>
      <c r="D381" s="17">
        <v>310</v>
      </c>
      <c r="E381" s="18">
        <v>2700</v>
      </c>
      <c r="F381" s="7" t="s">
        <v>13</v>
      </c>
      <c r="G381" s="19">
        <v>12.8</v>
      </c>
      <c r="H381" s="19">
        <v>14.2</v>
      </c>
      <c r="I381" s="19">
        <v>17</v>
      </c>
      <c r="J381" s="9">
        <f t="shared" ref="J381" si="1071">(IF(F381="SELL",G381-H381,IF(F381="BUY",H381-G381)))*E381</f>
        <v>3779.9999999999964</v>
      </c>
      <c r="K381" s="19">
        <f>E381*2.8</f>
        <v>7559.9999999999991</v>
      </c>
      <c r="L381" s="10">
        <f t="shared" ref="L381" si="1072">(K381+J381)/E381</f>
        <v>4.1999999999999984</v>
      </c>
      <c r="M381" s="10">
        <f t="shared" ref="M381" si="1073">L381*E381</f>
        <v>11339.999999999996</v>
      </c>
    </row>
    <row r="382" spans="1:13">
      <c r="A382" s="16">
        <v>43797</v>
      </c>
      <c r="B382" s="7" t="s">
        <v>153</v>
      </c>
      <c r="C382" s="17" t="s">
        <v>19</v>
      </c>
      <c r="D382" s="17">
        <v>360</v>
      </c>
      <c r="E382" s="18">
        <v>3000</v>
      </c>
      <c r="F382" s="7" t="s">
        <v>13</v>
      </c>
      <c r="G382" s="19">
        <v>8</v>
      </c>
      <c r="H382" s="19">
        <v>8.6</v>
      </c>
      <c r="I382" s="19">
        <v>0</v>
      </c>
      <c r="J382" s="9">
        <f t="shared" ref="J382" si="1074">(IF(F382="SELL",G382-H382,IF(F382="BUY",H382-G382)))*E382</f>
        <v>1799.9999999999989</v>
      </c>
      <c r="K382" s="19">
        <v>0</v>
      </c>
      <c r="L382" s="10">
        <f t="shared" ref="L382" si="1075">(K382+J382)/E382</f>
        <v>0.59999999999999964</v>
      </c>
      <c r="M382" s="10">
        <f t="shared" ref="M382" si="1076">L382*E382</f>
        <v>1799.9999999999989</v>
      </c>
    </row>
    <row r="383" spans="1:13">
      <c r="A383" s="16">
        <v>43796</v>
      </c>
      <c r="B383" s="7" t="s">
        <v>153</v>
      </c>
      <c r="C383" s="17" t="s">
        <v>19</v>
      </c>
      <c r="D383" s="17">
        <v>335</v>
      </c>
      <c r="E383" s="18">
        <v>3000</v>
      </c>
      <c r="F383" s="7" t="s">
        <v>13</v>
      </c>
      <c r="G383" s="19">
        <v>4</v>
      </c>
      <c r="H383" s="19">
        <v>5.3</v>
      </c>
      <c r="I383" s="19">
        <v>7</v>
      </c>
      <c r="J383" s="9">
        <f t="shared" ref="J383" si="1077">(IF(F383="SELL",G383-H383,IF(F383="BUY",H383-G383)))*E383</f>
        <v>3899.9999999999995</v>
      </c>
      <c r="K383" s="19">
        <f>E383*1.7</f>
        <v>5100</v>
      </c>
      <c r="L383" s="10">
        <f t="shared" ref="L383" si="1078">(K383+J383)/E383</f>
        <v>3</v>
      </c>
      <c r="M383" s="10">
        <f t="shared" ref="M383" si="1079">L383*E383</f>
        <v>9000</v>
      </c>
    </row>
    <row r="384" spans="1:13">
      <c r="A384" s="16">
        <v>43794</v>
      </c>
      <c r="B384" s="7" t="s">
        <v>42</v>
      </c>
      <c r="C384" s="17" t="s">
        <v>19</v>
      </c>
      <c r="D384" s="17">
        <v>290</v>
      </c>
      <c r="E384" s="18">
        <v>2100</v>
      </c>
      <c r="F384" s="7" t="s">
        <v>13</v>
      </c>
      <c r="G384" s="19">
        <v>6</v>
      </c>
      <c r="H384" s="19">
        <v>7.8</v>
      </c>
      <c r="I384" s="19">
        <v>0</v>
      </c>
      <c r="J384" s="9">
        <f t="shared" ref="J384" si="1080">(IF(F384="SELL",G384-H384,IF(F384="BUY",H384-G384)))*E384</f>
        <v>3779.9999999999995</v>
      </c>
      <c r="K384" s="19">
        <v>0</v>
      </c>
      <c r="L384" s="10">
        <f t="shared" ref="L384" si="1081">(K384+J384)/E384</f>
        <v>1.7999999999999998</v>
      </c>
      <c r="M384" s="10">
        <f t="shared" ref="M384" si="1082">L384*E384</f>
        <v>3779.9999999999995</v>
      </c>
    </row>
    <row r="385" spans="1:13">
      <c r="A385" s="16">
        <v>43794</v>
      </c>
      <c r="B385" s="7" t="s">
        <v>162</v>
      </c>
      <c r="C385" s="17" t="s">
        <v>19</v>
      </c>
      <c r="D385" s="17">
        <v>60</v>
      </c>
      <c r="E385" s="18">
        <v>8000</v>
      </c>
      <c r="F385" s="7" t="s">
        <v>13</v>
      </c>
      <c r="G385" s="19">
        <v>2.5</v>
      </c>
      <c r="H385" s="19">
        <v>3</v>
      </c>
      <c r="I385" s="19">
        <v>0</v>
      </c>
      <c r="J385" s="9">
        <f t="shared" ref="J385" si="1083">(IF(F385="SELL",G385-H385,IF(F385="BUY",H385-G385)))*E385</f>
        <v>4000</v>
      </c>
      <c r="K385" s="19">
        <v>0</v>
      </c>
      <c r="L385" s="10">
        <f t="shared" ref="L385" si="1084">(K385+J385)/E385</f>
        <v>0.5</v>
      </c>
      <c r="M385" s="10">
        <f t="shared" ref="M385" si="1085">L385*E385</f>
        <v>4000</v>
      </c>
    </row>
    <row r="386" spans="1:13">
      <c r="A386" s="16">
        <v>43790</v>
      </c>
      <c r="B386" s="7" t="s">
        <v>189</v>
      </c>
      <c r="C386" s="17" t="s">
        <v>19</v>
      </c>
      <c r="D386" s="17">
        <v>780</v>
      </c>
      <c r="E386" s="18">
        <v>1200</v>
      </c>
      <c r="F386" s="7" t="s">
        <v>13</v>
      </c>
      <c r="G386" s="19">
        <v>11</v>
      </c>
      <c r="H386" s="19">
        <v>5</v>
      </c>
      <c r="I386" s="19">
        <v>0</v>
      </c>
      <c r="J386" s="9">
        <f t="shared" ref="J386" si="1086">(IF(F386="SELL",G386-H386,IF(F386="BUY",H386-G386)))*E386</f>
        <v>-7200</v>
      </c>
      <c r="K386" s="19">
        <v>0</v>
      </c>
      <c r="L386" s="10">
        <f t="shared" ref="L386" si="1087">(K386+J386)/E386</f>
        <v>-6</v>
      </c>
      <c r="M386" s="10">
        <f t="shared" ref="M386" si="1088">L386*E386</f>
        <v>-7200</v>
      </c>
    </row>
    <row r="387" spans="1:13">
      <c r="A387" s="16">
        <v>43789</v>
      </c>
      <c r="B387" s="7" t="s">
        <v>161</v>
      </c>
      <c r="C387" s="17" t="s">
        <v>19</v>
      </c>
      <c r="D387" s="17">
        <v>38</v>
      </c>
      <c r="E387" s="18">
        <v>12000</v>
      </c>
      <c r="F387" s="7" t="s">
        <v>13</v>
      </c>
      <c r="G387" s="19">
        <v>1.5</v>
      </c>
      <c r="H387" s="19">
        <v>0.7</v>
      </c>
      <c r="I387" s="19">
        <v>0</v>
      </c>
      <c r="J387" s="9">
        <f t="shared" ref="J387" si="1089">(IF(F387="SELL",G387-H387,IF(F387="BUY",H387-G387)))*E387</f>
        <v>-9600</v>
      </c>
      <c r="K387" s="19">
        <v>0</v>
      </c>
      <c r="L387" s="10">
        <f t="shared" ref="L387" si="1090">(K387+J387)/E387</f>
        <v>-0.8</v>
      </c>
      <c r="M387" s="10">
        <f t="shared" ref="M387" si="1091">L387*E387</f>
        <v>-9600</v>
      </c>
    </row>
    <row r="388" spans="1:13">
      <c r="A388" s="16">
        <v>43789</v>
      </c>
      <c r="B388" s="7" t="s">
        <v>182</v>
      </c>
      <c r="C388" s="17" t="s">
        <v>19</v>
      </c>
      <c r="D388" s="17">
        <v>340</v>
      </c>
      <c r="E388" s="18">
        <v>1200</v>
      </c>
      <c r="F388" s="7" t="s">
        <v>13</v>
      </c>
      <c r="G388" s="19">
        <v>15</v>
      </c>
      <c r="H388" s="19">
        <v>18.5</v>
      </c>
      <c r="I388" s="19">
        <v>0</v>
      </c>
      <c r="J388" s="9">
        <f t="shared" ref="J388" si="1092">(IF(F388="SELL",G388-H388,IF(F388="BUY",H388-G388)))*E388</f>
        <v>4200</v>
      </c>
      <c r="K388" s="19">
        <v>0</v>
      </c>
      <c r="L388" s="10">
        <f t="shared" ref="L388" si="1093">(K388+J388)/E388</f>
        <v>3.5</v>
      </c>
      <c r="M388" s="10">
        <f t="shared" ref="M388" si="1094">L388*E388</f>
        <v>4200</v>
      </c>
    </row>
    <row r="389" spans="1:13">
      <c r="A389" s="16">
        <v>43788</v>
      </c>
      <c r="B389" s="7" t="s">
        <v>162</v>
      </c>
      <c r="C389" s="17" t="s">
        <v>19</v>
      </c>
      <c r="D389" s="17">
        <v>55</v>
      </c>
      <c r="E389" s="18">
        <v>8000</v>
      </c>
      <c r="F389" s="7" t="s">
        <v>13</v>
      </c>
      <c r="G389" s="19">
        <v>3.9</v>
      </c>
      <c r="H389" s="19">
        <v>4.5</v>
      </c>
      <c r="I389" s="19">
        <v>6</v>
      </c>
      <c r="J389" s="9">
        <f t="shared" ref="J389" si="1095">(IF(F389="SELL",G389-H389,IF(F389="BUY",H389-G389)))*E389</f>
        <v>4800.0000000000009</v>
      </c>
      <c r="K389" s="19">
        <f>E389*1.5</f>
        <v>12000</v>
      </c>
      <c r="L389" s="10">
        <f t="shared" ref="L389" si="1096">(K389+J389)/E389</f>
        <v>2.1</v>
      </c>
      <c r="M389" s="10">
        <f t="shared" ref="M389" si="1097">L389*E389</f>
        <v>16800</v>
      </c>
    </row>
    <row r="390" spans="1:13">
      <c r="A390" s="16">
        <v>43788</v>
      </c>
      <c r="B390" s="7" t="s">
        <v>196</v>
      </c>
      <c r="C390" s="17" t="s">
        <v>19</v>
      </c>
      <c r="D390" s="17">
        <v>370</v>
      </c>
      <c r="E390" s="18">
        <v>2500</v>
      </c>
      <c r="F390" s="7" t="s">
        <v>13</v>
      </c>
      <c r="G390" s="19">
        <v>11</v>
      </c>
      <c r="H390" s="19">
        <v>8</v>
      </c>
      <c r="I390" s="19">
        <v>0</v>
      </c>
      <c r="J390" s="9">
        <f t="shared" ref="J390" si="1098">(IF(F390="SELL",G390-H390,IF(F390="BUY",H390-G390)))*E390</f>
        <v>-7500</v>
      </c>
      <c r="K390" s="19">
        <v>0</v>
      </c>
      <c r="L390" s="10">
        <f t="shared" ref="L390" si="1099">(K390+J390)/E390</f>
        <v>-3</v>
      </c>
      <c r="M390" s="10">
        <f t="shared" ref="M390" si="1100">L390*E390</f>
        <v>-7500</v>
      </c>
    </row>
    <row r="391" spans="1:13">
      <c r="A391" s="16">
        <v>43787</v>
      </c>
      <c r="B391" s="7" t="s">
        <v>154</v>
      </c>
      <c r="C391" s="17" t="s">
        <v>19</v>
      </c>
      <c r="D391" s="17">
        <v>115</v>
      </c>
      <c r="E391" s="18">
        <v>6200</v>
      </c>
      <c r="F391" s="7" t="s">
        <v>13</v>
      </c>
      <c r="G391" s="19">
        <v>3.5</v>
      </c>
      <c r="H391" s="19">
        <v>4.25</v>
      </c>
      <c r="I391" s="19">
        <v>6</v>
      </c>
      <c r="J391" s="9">
        <f t="shared" ref="J391" si="1101">(IF(F391="SELL",G391-H391,IF(F391="BUY",H391-G391)))*E391</f>
        <v>4650</v>
      </c>
      <c r="K391" s="19">
        <f>E391*1.75</f>
        <v>10850</v>
      </c>
      <c r="L391" s="10">
        <f t="shared" ref="L391" si="1102">(K391+J391)/E391</f>
        <v>2.5</v>
      </c>
      <c r="M391" s="10">
        <f t="shared" ref="M391" si="1103">L391*E391</f>
        <v>15500</v>
      </c>
    </row>
    <row r="392" spans="1:13">
      <c r="A392" s="16">
        <v>43784</v>
      </c>
      <c r="B392" s="7" t="s">
        <v>185</v>
      </c>
      <c r="C392" s="17" t="s">
        <v>18</v>
      </c>
      <c r="D392" s="17">
        <v>500</v>
      </c>
      <c r="E392" s="18">
        <v>1000</v>
      </c>
      <c r="F392" s="7" t="s">
        <v>13</v>
      </c>
      <c r="G392" s="19">
        <v>22.8</v>
      </c>
      <c r="H392" s="19">
        <v>27</v>
      </c>
      <c r="I392" s="19">
        <v>0</v>
      </c>
      <c r="J392" s="9">
        <f t="shared" ref="J392" si="1104">(IF(F392="SELL",G392-H392,IF(F392="BUY",H392-G392)))*E392</f>
        <v>4199.9999999999991</v>
      </c>
      <c r="K392" s="19">
        <v>0</v>
      </c>
      <c r="L392" s="10">
        <f t="shared" ref="L392" si="1105">(K392+J392)/E392</f>
        <v>4.1999999999999993</v>
      </c>
      <c r="M392" s="10">
        <f t="shared" ref="M392" si="1106">L392*E392</f>
        <v>4199.9999999999991</v>
      </c>
    </row>
    <row r="393" spans="1:13">
      <c r="A393" s="16">
        <v>43783</v>
      </c>
      <c r="B393" s="7" t="s">
        <v>157</v>
      </c>
      <c r="C393" s="17" t="s">
        <v>18</v>
      </c>
      <c r="D393" s="17">
        <v>190</v>
      </c>
      <c r="E393" s="18">
        <v>3500</v>
      </c>
      <c r="F393" s="7" t="s">
        <v>13</v>
      </c>
      <c r="G393" s="19">
        <v>5.5</v>
      </c>
      <c r="H393" s="19">
        <v>6</v>
      </c>
      <c r="I393" s="19">
        <v>0</v>
      </c>
      <c r="J393" s="9">
        <f t="shared" ref="J393" si="1107">(IF(F393="SELL",G393-H393,IF(F393="BUY",H393-G393)))*E393</f>
        <v>1750</v>
      </c>
      <c r="K393" s="19">
        <v>0</v>
      </c>
      <c r="L393" s="10">
        <f t="shared" ref="L393" si="1108">(K393+J393)/E393</f>
        <v>0.5</v>
      </c>
      <c r="M393" s="10">
        <f t="shared" ref="M393" si="1109">L393*E393</f>
        <v>1750</v>
      </c>
    </row>
    <row r="394" spans="1:13">
      <c r="A394" s="16">
        <v>43782</v>
      </c>
      <c r="B394" s="7" t="s">
        <v>166</v>
      </c>
      <c r="C394" s="17" t="s">
        <v>18</v>
      </c>
      <c r="D394" s="17">
        <v>380</v>
      </c>
      <c r="E394" s="18">
        <v>10000</v>
      </c>
      <c r="F394" s="7" t="s">
        <v>13</v>
      </c>
      <c r="G394" s="19">
        <v>2</v>
      </c>
      <c r="H394" s="19">
        <v>2.5</v>
      </c>
      <c r="I394" s="19">
        <v>0</v>
      </c>
      <c r="J394" s="9">
        <f t="shared" ref="J394" si="1110">(IF(F394="SELL",G394-H394,IF(F394="BUY",H394-G394)))*E394</f>
        <v>5000</v>
      </c>
      <c r="K394" s="19">
        <v>0</v>
      </c>
      <c r="L394" s="10">
        <f t="shared" ref="L394" si="1111">(K394+J394)/E394</f>
        <v>0.5</v>
      </c>
      <c r="M394" s="10">
        <f t="shared" ref="M394" si="1112">L394*E394</f>
        <v>5000</v>
      </c>
    </row>
    <row r="395" spans="1:13">
      <c r="A395" s="16">
        <v>43782</v>
      </c>
      <c r="B395" s="7" t="s">
        <v>196</v>
      </c>
      <c r="C395" s="17" t="s">
        <v>18</v>
      </c>
      <c r="D395" s="17">
        <v>380</v>
      </c>
      <c r="E395" s="18">
        <v>2500</v>
      </c>
      <c r="F395" s="7" t="s">
        <v>13</v>
      </c>
      <c r="G395" s="19">
        <v>9.8000000000000007</v>
      </c>
      <c r="H395" s="19">
        <v>11.3</v>
      </c>
      <c r="I395" s="19">
        <v>15</v>
      </c>
      <c r="J395" s="9">
        <f t="shared" ref="J395" si="1113">(IF(F395="SELL",G395-H395,IF(F395="BUY",H395-G395)))*E395</f>
        <v>3750</v>
      </c>
      <c r="K395" s="19">
        <f>E395*3.7</f>
        <v>9250</v>
      </c>
      <c r="L395" s="10">
        <f t="shared" ref="L395" si="1114">(K395+J395)/E395</f>
        <v>5.2</v>
      </c>
      <c r="M395" s="10">
        <f t="shared" ref="M395" si="1115">L395*E395</f>
        <v>13000</v>
      </c>
    </row>
    <row r="396" spans="1:13">
      <c r="A396" s="16">
        <v>43780</v>
      </c>
      <c r="B396" s="7" t="s">
        <v>148</v>
      </c>
      <c r="C396" s="17" t="s">
        <v>19</v>
      </c>
      <c r="D396" s="17">
        <v>140</v>
      </c>
      <c r="E396" s="18">
        <v>6000</v>
      </c>
      <c r="F396" s="7" t="s">
        <v>13</v>
      </c>
      <c r="G396" s="19">
        <v>5.2</v>
      </c>
      <c r="H396" s="19">
        <v>5.5</v>
      </c>
      <c r="I396" s="19">
        <v>0</v>
      </c>
      <c r="J396" s="9">
        <f t="shared" ref="J396" si="1116">(IF(F396="SELL",G396-H396,IF(F396="BUY",H396-G396)))*E396</f>
        <v>1799.9999999999989</v>
      </c>
      <c r="K396" s="19">
        <v>0</v>
      </c>
      <c r="L396" s="10">
        <f t="shared" ref="L396" si="1117">(K396+J396)/E396</f>
        <v>0.29999999999999982</v>
      </c>
      <c r="M396" s="10">
        <f t="shared" ref="M396" si="1118">L396*E396</f>
        <v>1799.9999999999989</v>
      </c>
    </row>
    <row r="397" spans="1:13">
      <c r="A397" s="16">
        <v>43780</v>
      </c>
      <c r="B397" s="7" t="s">
        <v>140</v>
      </c>
      <c r="C397" s="17" t="s">
        <v>19</v>
      </c>
      <c r="D397" s="17">
        <v>165</v>
      </c>
      <c r="E397" s="18">
        <v>3000</v>
      </c>
      <c r="F397" s="7" t="s">
        <v>13</v>
      </c>
      <c r="G397" s="19">
        <v>7</v>
      </c>
      <c r="H397" s="19">
        <v>6.8</v>
      </c>
      <c r="I397" s="19">
        <v>0</v>
      </c>
      <c r="J397" s="9">
        <f t="shared" ref="J397" si="1119">(IF(F397="SELL",G397-H397,IF(F397="BUY",H397-G397)))*E397</f>
        <v>-600.00000000000057</v>
      </c>
      <c r="K397" s="19">
        <v>0</v>
      </c>
      <c r="L397" s="10">
        <f t="shared" ref="L397" si="1120">(K397+J397)/E397</f>
        <v>-0.20000000000000018</v>
      </c>
      <c r="M397" s="10">
        <f t="shared" ref="M397" si="1121">L397*E397</f>
        <v>-600.00000000000057</v>
      </c>
    </row>
    <row r="398" spans="1:13">
      <c r="A398" s="16">
        <v>43780</v>
      </c>
      <c r="B398" s="7" t="s">
        <v>162</v>
      </c>
      <c r="C398" s="17" t="s">
        <v>18</v>
      </c>
      <c r="D398" s="17">
        <v>55</v>
      </c>
      <c r="E398" s="18">
        <v>8000</v>
      </c>
      <c r="F398" s="7" t="s">
        <v>13</v>
      </c>
      <c r="G398" s="19">
        <v>2</v>
      </c>
      <c r="H398" s="19">
        <v>2.6</v>
      </c>
      <c r="I398" s="19">
        <v>0</v>
      </c>
      <c r="J398" s="9">
        <f t="shared" ref="J398" si="1122">(IF(F398="SELL",G398-H398,IF(F398="BUY",H398-G398)))*E398</f>
        <v>4800.0000000000009</v>
      </c>
      <c r="K398" s="19">
        <v>0</v>
      </c>
      <c r="L398" s="10">
        <f t="shared" ref="L398" si="1123">(K398+J398)/E398</f>
        <v>0.60000000000000009</v>
      </c>
      <c r="M398" s="10">
        <f t="shared" ref="M398" si="1124">L398*E398</f>
        <v>4800.0000000000009</v>
      </c>
    </row>
    <row r="399" spans="1:13">
      <c r="A399" s="16">
        <v>43777</v>
      </c>
      <c r="B399" s="7" t="s">
        <v>162</v>
      </c>
      <c r="C399" s="17" t="s">
        <v>19</v>
      </c>
      <c r="D399" s="17">
        <v>55</v>
      </c>
      <c r="E399" s="18">
        <v>8000</v>
      </c>
      <c r="F399" s="7" t="s">
        <v>13</v>
      </c>
      <c r="G399" s="19">
        <v>6.4</v>
      </c>
      <c r="H399" s="19">
        <v>6.9</v>
      </c>
      <c r="I399" s="19">
        <v>0</v>
      </c>
      <c r="J399" s="9">
        <f t="shared" ref="J399" si="1125">(IF(F399="SELL",G399-H399,IF(F399="BUY",H399-G399)))*E399</f>
        <v>4000</v>
      </c>
      <c r="K399" s="19">
        <v>0</v>
      </c>
      <c r="L399" s="10">
        <f t="shared" ref="L399" si="1126">(K399+J399)/E399</f>
        <v>0.5</v>
      </c>
      <c r="M399" s="10">
        <f t="shared" ref="M399" si="1127">L399*E399</f>
        <v>4000</v>
      </c>
    </row>
    <row r="400" spans="1:13">
      <c r="A400" s="16">
        <v>43776</v>
      </c>
      <c r="B400" s="7" t="s">
        <v>150</v>
      </c>
      <c r="C400" s="17" t="s">
        <v>19</v>
      </c>
      <c r="D400" s="17">
        <v>1160</v>
      </c>
      <c r="E400" s="18">
        <v>750</v>
      </c>
      <c r="F400" s="7" t="s">
        <v>13</v>
      </c>
      <c r="G400" s="19">
        <v>48</v>
      </c>
      <c r="H400" s="19">
        <v>40</v>
      </c>
      <c r="I400" s="19">
        <v>0</v>
      </c>
      <c r="J400" s="9">
        <f t="shared" ref="J400" si="1128">(IF(F400="SELL",G400-H400,IF(F400="BUY",H400-G400)))*E400</f>
        <v>-6000</v>
      </c>
      <c r="K400" s="19">
        <v>0</v>
      </c>
      <c r="L400" s="10">
        <f t="shared" ref="L400" si="1129">(K400+J400)/E400</f>
        <v>-8</v>
      </c>
      <c r="M400" s="10">
        <f t="shared" ref="M400" si="1130">L400*E400</f>
        <v>-6000</v>
      </c>
    </row>
    <row r="401" spans="1:13">
      <c r="A401" s="16">
        <v>43775</v>
      </c>
      <c r="B401" s="7" t="s">
        <v>74</v>
      </c>
      <c r="C401" s="17" t="s">
        <v>19</v>
      </c>
      <c r="D401" s="17">
        <v>200</v>
      </c>
      <c r="E401" s="18">
        <v>4000</v>
      </c>
      <c r="F401" s="7" t="s">
        <v>13</v>
      </c>
      <c r="G401" s="19">
        <v>14.4</v>
      </c>
      <c r="H401" s="19">
        <v>15.5</v>
      </c>
      <c r="I401" s="19">
        <v>17</v>
      </c>
      <c r="J401" s="9">
        <f t="shared" ref="J401" si="1131">(IF(F401="SELL",G401-H401,IF(F401="BUY",H401-G401)))*E401</f>
        <v>4399.9999999999982</v>
      </c>
      <c r="K401" s="19">
        <f>E401*1.5</f>
        <v>6000</v>
      </c>
      <c r="L401" s="10">
        <f t="shared" ref="L401" si="1132">(K401+J401)/E401</f>
        <v>2.5999999999999996</v>
      </c>
      <c r="M401" s="10">
        <f t="shared" ref="M401" si="1133">L401*E401</f>
        <v>10399.999999999998</v>
      </c>
    </row>
    <row r="402" spans="1:13">
      <c r="A402" s="16">
        <v>43775</v>
      </c>
      <c r="B402" s="7" t="s">
        <v>135</v>
      </c>
      <c r="C402" s="17" t="s">
        <v>19</v>
      </c>
      <c r="D402" s="17">
        <v>730</v>
      </c>
      <c r="E402" s="18">
        <v>1200</v>
      </c>
      <c r="F402" s="7" t="s">
        <v>13</v>
      </c>
      <c r="G402" s="19">
        <v>29</v>
      </c>
      <c r="H402" s="19">
        <v>33</v>
      </c>
      <c r="I402" s="19">
        <v>0</v>
      </c>
      <c r="J402" s="9">
        <f t="shared" ref="J402" si="1134">(IF(F402="SELL",G402-H402,IF(F402="BUY",H402-G402)))*E402</f>
        <v>4800</v>
      </c>
      <c r="K402" s="19">
        <v>0</v>
      </c>
      <c r="L402" s="10">
        <f t="shared" ref="L402" si="1135">(K402+J402)/E402</f>
        <v>4</v>
      </c>
      <c r="M402" s="10">
        <f t="shared" ref="M402" si="1136">L402*E402</f>
        <v>4800</v>
      </c>
    </row>
    <row r="403" spans="1:13">
      <c r="A403" s="16">
        <v>43774</v>
      </c>
      <c r="B403" s="7" t="s">
        <v>121</v>
      </c>
      <c r="C403" s="17" t="s">
        <v>19</v>
      </c>
      <c r="D403" s="17">
        <v>1580</v>
      </c>
      <c r="E403" s="18">
        <v>500</v>
      </c>
      <c r="F403" s="7" t="s">
        <v>13</v>
      </c>
      <c r="G403" s="19">
        <v>55</v>
      </c>
      <c r="H403" s="19">
        <v>63</v>
      </c>
      <c r="I403" s="19">
        <v>0</v>
      </c>
      <c r="J403" s="9">
        <f t="shared" ref="J403" si="1137">(IF(F403="SELL",G403-H403,IF(F403="BUY",H403-G403)))*E403</f>
        <v>4000</v>
      </c>
      <c r="K403" s="19">
        <v>0</v>
      </c>
      <c r="L403" s="10">
        <f t="shared" ref="L403" si="1138">(K403+J403)/E403</f>
        <v>8</v>
      </c>
      <c r="M403" s="10">
        <f t="shared" ref="M403" si="1139">L403*E403</f>
        <v>4000</v>
      </c>
    </row>
    <row r="404" spans="1:13">
      <c r="A404" s="16">
        <v>43773</v>
      </c>
      <c r="B404" s="7" t="s">
        <v>140</v>
      </c>
      <c r="C404" s="17" t="s">
        <v>18</v>
      </c>
      <c r="D404" s="17">
        <v>185</v>
      </c>
      <c r="E404" s="18">
        <v>3000</v>
      </c>
      <c r="F404" s="7" t="s">
        <v>13</v>
      </c>
      <c r="G404" s="19">
        <v>9.6999999999999993</v>
      </c>
      <c r="H404" s="19">
        <v>10</v>
      </c>
      <c r="I404" s="19">
        <v>0</v>
      </c>
      <c r="J404" s="9">
        <f t="shared" ref="J404" si="1140">(IF(F404="SELL",G404-H404,IF(F404="BUY",H404-G404)))*E404</f>
        <v>900.00000000000216</v>
      </c>
      <c r="K404" s="19">
        <v>0</v>
      </c>
      <c r="L404" s="10">
        <f t="shared" ref="L404" si="1141">(K404+J404)/E404</f>
        <v>0.30000000000000071</v>
      </c>
      <c r="M404" s="10">
        <f t="shared" ref="M404" si="1142">L404*E404</f>
        <v>900.00000000000216</v>
      </c>
    </row>
    <row r="405" spans="1:13">
      <c r="A405" s="16">
        <v>43770</v>
      </c>
      <c r="B405" s="7" t="s">
        <v>157</v>
      </c>
      <c r="C405" s="17" t="s">
        <v>19</v>
      </c>
      <c r="D405" s="17">
        <v>190</v>
      </c>
      <c r="E405" s="18">
        <v>3500</v>
      </c>
      <c r="F405" s="7" t="s">
        <v>13</v>
      </c>
      <c r="G405" s="19">
        <v>9.5</v>
      </c>
      <c r="H405" s="19">
        <v>11</v>
      </c>
      <c r="I405" s="19">
        <v>0</v>
      </c>
      <c r="J405" s="9">
        <f t="shared" ref="J405" si="1143">(IF(F405="SELL",G405-H405,IF(F405="BUY",H405-G405)))*E405</f>
        <v>5250</v>
      </c>
      <c r="K405" s="19">
        <v>0</v>
      </c>
      <c r="L405" s="10">
        <f t="shared" ref="L405" si="1144">(K405+J405)/E405</f>
        <v>1.5</v>
      </c>
      <c r="M405" s="10">
        <f t="shared" ref="M405" si="1145">L405*E405</f>
        <v>5250</v>
      </c>
    </row>
    <row r="406" spans="1:13">
      <c r="A406" s="16">
        <v>43770</v>
      </c>
      <c r="B406" s="7" t="s">
        <v>162</v>
      </c>
      <c r="C406" s="17" t="s">
        <v>19</v>
      </c>
      <c r="D406" s="17">
        <v>55</v>
      </c>
      <c r="E406" s="18">
        <v>8000</v>
      </c>
      <c r="F406" s="7" t="s">
        <v>13</v>
      </c>
      <c r="G406" s="19">
        <v>7.1</v>
      </c>
      <c r="H406" s="19">
        <v>8</v>
      </c>
      <c r="I406" s="19">
        <v>0</v>
      </c>
      <c r="J406" s="9">
        <f t="shared" ref="J406" si="1146">(IF(F406="SELL",G406-H406,IF(F406="BUY",H406-G406)))*E406</f>
        <v>7200.0000000000027</v>
      </c>
      <c r="K406" s="19">
        <v>0</v>
      </c>
      <c r="L406" s="10">
        <f t="shared" ref="L406" si="1147">(K406+J406)/E406</f>
        <v>0.90000000000000036</v>
      </c>
      <c r="M406" s="10">
        <f t="shared" ref="M406" si="1148">L406*E406</f>
        <v>7200.0000000000027</v>
      </c>
    </row>
    <row r="407" spans="1:13">
      <c r="A407" s="16">
        <v>43769</v>
      </c>
      <c r="B407" s="7" t="s">
        <v>195</v>
      </c>
      <c r="C407" s="17" t="s">
        <v>19</v>
      </c>
      <c r="D407" s="17">
        <v>1160</v>
      </c>
      <c r="E407" s="18">
        <v>700</v>
      </c>
      <c r="F407" s="7" t="s">
        <v>13</v>
      </c>
      <c r="G407" s="19">
        <v>30</v>
      </c>
      <c r="H407" s="19">
        <v>37.25</v>
      </c>
      <c r="I407" s="19">
        <v>0</v>
      </c>
      <c r="J407" s="9">
        <f t="shared" ref="J407" si="1149">(IF(F407="SELL",G407-H407,IF(F407="BUY",H407-G407)))*E407</f>
        <v>5075</v>
      </c>
      <c r="K407" s="19">
        <v>0</v>
      </c>
      <c r="L407" s="10">
        <f t="shared" ref="L407" si="1150">(K407+J407)/E407</f>
        <v>7.25</v>
      </c>
      <c r="M407" s="10">
        <f t="shared" ref="M407" si="1151">L407*E407</f>
        <v>5075</v>
      </c>
    </row>
    <row r="408" spans="1:13">
      <c r="A408" s="16">
        <v>43768</v>
      </c>
      <c r="B408" s="7" t="s">
        <v>139</v>
      </c>
      <c r="C408" s="17" t="s">
        <v>19</v>
      </c>
      <c r="D408" s="17">
        <v>660</v>
      </c>
      <c r="E408" s="18">
        <v>1200</v>
      </c>
      <c r="F408" s="7" t="s">
        <v>13</v>
      </c>
      <c r="G408" s="19">
        <v>14</v>
      </c>
      <c r="H408" s="19">
        <v>10</v>
      </c>
      <c r="I408" s="19">
        <v>0</v>
      </c>
      <c r="J408" s="9">
        <f t="shared" ref="J408" si="1152">(IF(F408="SELL",G408-H408,IF(F408="BUY",H408-G408)))*E408</f>
        <v>-4800</v>
      </c>
      <c r="K408" s="19">
        <v>0</v>
      </c>
      <c r="L408" s="10">
        <f t="shared" ref="L408" si="1153">(K408+J408)/E408</f>
        <v>-4</v>
      </c>
      <c r="M408" s="10">
        <f t="shared" ref="M408" si="1154">L408*E408</f>
        <v>-4800</v>
      </c>
    </row>
    <row r="409" spans="1:13">
      <c r="A409" s="16">
        <v>43767</v>
      </c>
      <c r="B409" s="7" t="s">
        <v>194</v>
      </c>
      <c r="C409" s="17" t="s">
        <v>19</v>
      </c>
      <c r="D409" s="17">
        <v>60</v>
      </c>
      <c r="E409" s="18">
        <v>7000</v>
      </c>
      <c r="F409" s="7" t="s">
        <v>13</v>
      </c>
      <c r="G409" s="19">
        <v>2.1</v>
      </c>
      <c r="H409" s="19">
        <v>2.8</v>
      </c>
      <c r="I409" s="19">
        <v>0</v>
      </c>
      <c r="J409" s="9">
        <f t="shared" ref="J409" si="1155">(IF(F409="SELL",G409-H409,IF(F409="BUY",H409-G409)))*E409</f>
        <v>4899.9999999999982</v>
      </c>
      <c r="K409" s="19">
        <v>0</v>
      </c>
      <c r="L409" s="10">
        <f t="shared" ref="L409" si="1156">(K409+J409)/E409</f>
        <v>0.69999999999999973</v>
      </c>
      <c r="M409" s="10">
        <f t="shared" ref="M409" si="1157">L409*E409</f>
        <v>4899.9999999999982</v>
      </c>
    </row>
    <row r="410" spans="1:13">
      <c r="A410" s="16">
        <v>43763</v>
      </c>
      <c r="B410" s="7" t="s">
        <v>180</v>
      </c>
      <c r="C410" s="17" t="s">
        <v>18</v>
      </c>
      <c r="D410" s="17">
        <v>55</v>
      </c>
      <c r="E410" s="18">
        <v>800</v>
      </c>
      <c r="F410" s="7" t="s">
        <v>13</v>
      </c>
      <c r="G410" s="19">
        <v>9</v>
      </c>
      <c r="H410" s="19">
        <v>8.1999999999999993</v>
      </c>
      <c r="I410" s="19">
        <v>0</v>
      </c>
      <c r="J410" s="9">
        <f t="shared" ref="J410" si="1158">(IF(F410="SELL",G410-H410,IF(F410="BUY",H410-G410)))*E410</f>
        <v>-640.00000000000057</v>
      </c>
      <c r="K410" s="19">
        <v>0</v>
      </c>
      <c r="L410" s="10">
        <f t="shared" ref="L410" si="1159">(K410+J410)/E410</f>
        <v>-0.80000000000000071</v>
      </c>
      <c r="M410" s="10">
        <f t="shared" ref="M410" si="1160">L410*E410</f>
        <v>-640.00000000000057</v>
      </c>
    </row>
    <row r="411" spans="1:13">
      <c r="A411" s="16">
        <v>43763</v>
      </c>
      <c r="B411" s="7" t="s">
        <v>162</v>
      </c>
      <c r="C411" s="17" t="s">
        <v>18</v>
      </c>
      <c r="D411" s="17">
        <v>55</v>
      </c>
      <c r="E411" s="18">
        <v>8000</v>
      </c>
      <c r="F411" s="7" t="s">
        <v>13</v>
      </c>
      <c r="G411" s="19">
        <v>2.9</v>
      </c>
      <c r="H411" s="19">
        <v>2.6</v>
      </c>
      <c r="I411" s="19">
        <v>0</v>
      </c>
      <c r="J411" s="9">
        <f t="shared" ref="J411" si="1161">(IF(F411="SELL",G411-H411,IF(F411="BUY",H411-G411)))*E411</f>
        <v>-2399.9999999999986</v>
      </c>
      <c r="K411" s="19">
        <v>0</v>
      </c>
      <c r="L411" s="10">
        <f t="shared" ref="L411" si="1162">(K411+J411)/E411</f>
        <v>-0.29999999999999982</v>
      </c>
      <c r="M411" s="10">
        <f t="shared" ref="M411" si="1163">L411*E411</f>
        <v>-2399.9999999999986</v>
      </c>
    </row>
    <row r="412" spans="1:13">
      <c r="A412" s="16">
        <v>43762</v>
      </c>
      <c r="B412" s="7" t="s">
        <v>60</v>
      </c>
      <c r="C412" s="17" t="s">
        <v>19</v>
      </c>
      <c r="D412" s="17">
        <v>680</v>
      </c>
      <c r="E412" s="18">
        <v>1400</v>
      </c>
      <c r="F412" s="7" t="s">
        <v>13</v>
      </c>
      <c r="G412" s="19">
        <v>7.8</v>
      </c>
      <c r="H412" s="19">
        <v>3.8</v>
      </c>
      <c r="I412" s="19">
        <v>0</v>
      </c>
      <c r="J412" s="9">
        <f t="shared" ref="J412" si="1164">(IF(F412="SELL",G412-H412,IF(F412="BUY",H412-G412)))*E412</f>
        <v>-5600</v>
      </c>
      <c r="K412" s="19">
        <v>0</v>
      </c>
      <c r="L412" s="10">
        <f t="shared" ref="L412" si="1165">(K412+J412)/E412</f>
        <v>-4</v>
      </c>
      <c r="M412" s="10">
        <f t="shared" ref="M412" si="1166">L412*E412</f>
        <v>-5600</v>
      </c>
    </row>
    <row r="413" spans="1:13">
      <c r="A413" s="16">
        <v>43761</v>
      </c>
      <c r="B413" s="7" t="s">
        <v>143</v>
      </c>
      <c r="C413" s="17" t="s">
        <v>18</v>
      </c>
      <c r="D413" s="17">
        <v>135</v>
      </c>
      <c r="E413" s="18">
        <v>3000</v>
      </c>
      <c r="F413" s="7" t="s">
        <v>13</v>
      </c>
      <c r="G413" s="19">
        <v>9.3000000000000007</v>
      </c>
      <c r="H413" s="19">
        <v>7.3</v>
      </c>
      <c r="I413" s="19">
        <v>0</v>
      </c>
      <c r="J413" s="9">
        <f t="shared" ref="J413" si="1167">(IF(F413="SELL",G413-H413,IF(F413="BUY",H413-G413)))*E413</f>
        <v>-6000.0000000000027</v>
      </c>
      <c r="K413" s="19">
        <v>0</v>
      </c>
      <c r="L413" s="10">
        <f t="shared" ref="L413" si="1168">(K413+J413)/E413</f>
        <v>-2.0000000000000009</v>
      </c>
      <c r="M413" s="10">
        <f t="shared" ref="M413" si="1169">L413*E413</f>
        <v>-6000.0000000000027</v>
      </c>
    </row>
    <row r="414" spans="1:13">
      <c r="A414" s="16">
        <v>43760</v>
      </c>
      <c r="B414" s="7" t="s">
        <v>183</v>
      </c>
      <c r="C414" s="17" t="s">
        <v>19</v>
      </c>
      <c r="D414" s="17">
        <v>3150</v>
      </c>
      <c r="E414" s="18">
        <v>250</v>
      </c>
      <c r="F414" s="7" t="s">
        <v>13</v>
      </c>
      <c r="G414" s="19">
        <v>60</v>
      </c>
      <c r="H414" s="19">
        <v>70</v>
      </c>
      <c r="I414" s="19">
        <v>0</v>
      </c>
      <c r="J414" s="9">
        <f>E414*10</f>
        <v>2500</v>
      </c>
      <c r="K414" s="19">
        <v>0</v>
      </c>
      <c r="L414" s="10">
        <f t="shared" ref="L414" si="1170">(K414+J414)/E414</f>
        <v>10</v>
      </c>
      <c r="M414" s="10">
        <f t="shared" ref="M414" si="1171">L414*E414</f>
        <v>2500</v>
      </c>
    </row>
    <row r="415" spans="1:13">
      <c r="A415" s="16">
        <v>43756</v>
      </c>
      <c r="B415" s="7" t="s">
        <v>193</v>
      </c>
      <c r="C415" s="17" t="s">
        <v>19</v>
      </c>
      <c r="D415" s="17">
        <v>1340</v>
      </c>
      <c r="E415" s="18">
        <v>500</v>
      </c>
      <c r="F415" s="7" t="s">
        <v>13</v>
      </c>
      <c r="G415" s="19">
        <v>79</v>
      </c>
      <c r="H415" s="19">
        <v>89</v>
      </c>
      <c r="I415" s="19">
        <v>0</v>
      </c>
      <c r="J415" s="9">
        <f t="shared" ref="J415" si="1172">(IF(F415="SELL",G415-H415,IF(F415="BUY",H415-G415)))*E415</f>
        <v>5000</v>
      </c>
      <c r="K415" s="19">
        <v>0</v>
      </c>
      <c r="L415" s="10">
        <f t="shared" ref="L415" si="1173">(K415+J415)/E415</f>
        <v>10</v>
      </c>
      <c r="M415" s="10">
        <f t="shared" ref="M415" si="1174">L415*E415</f>
        <v>5000</v>
      </c>
    </row>
    <row r="416" spans="1:13">
      <c r="A416" s="16">
        <v>43755</v>
      </c>
      <c r="B416" s="7" t="s">
        <v>192</v>
      </c>
      <c r="C416" s="17" t="s">
        <v>19</v>
      </c>
      <c r="D416" s="17">
        <v>4100</v>
      </c>
      <c r="E416" s="18">
        <v>250</v>
      </c>
      <c r="F416" s="7" t="s">
        <v>13</v>
      </c>
      <c r="G416" s="19">
        <v>135</v>
      </c>
      <c r="H416" s="19">
        <v>155</v>
      </c>
      <c r="I416" s="19">
        <v>0</v>
      </c>
      <c r="J416" s="9">
        <f t="shared" ref="J416" si="1175">(IF(F416="SELL",G416-H416,IF(F416="BUY",H416-G416)))*E416</f>
        <v>5000</v>
      </c>
      <c r="K416" s="19">
        <v>0</v>
      </c>
      <c r="L416" s="10">
        <f t="shared" ref="L416" si="1176">(K416+J416)/E416</f>
        <v>20</v>
      </c>
      <c r="M416" s="10">
        <f t="shared" ref="M416" si="1177">L416*E416</f>
        <v>5000</v>
      </c>
    </row>
    <row r="417" spans="1:13">
      <c r="A417" s="16">
        <v>43753</v>
      </c>
      <c r="B417" s="7" t="s">
        <v>119</v>
      </c>
      <c r="C417" s="17" t="s">
        <v>18</v>
      </c>
      <c r="D417" s="17">
        <v>225</v>
      </c>
      <c r="E417" s="18">
        <v>2000</v>
      </c>
      <c r="F417" s="7" t="s">
        <v>13</v>
      </c>
      <c r="G417" s="19">
        <v>14.5</v>
      </c>
      <c r="H417" s="19">
        <v>11.5</v>
      </c>
      <c r="I417" s="19">
        <v>0</v>
      </c>
      <c r="J417" s="9">
        <f t="shared" ref="J417" si="1178">(IF(F417="SELL",G417-H417,IF(F417="BUY",H417-G417)))*E417</f>
        <v>-6000</v>
      </c>
      <c r="K417" s="19">
        <v>0</v>
      </c>
      <c r="L417" s="10">
        <f t="shared" ref="L417" si="1179">(K417+J417)/E417</f>
        <v>-3</v>
      </c>
      <c r="M417" s="10">
        <f t="shared" ref="M417" si="1180">L417*E417</f>
        <v>-6000</v>
      </c>
    </row>
    <row r="418" spans="1:13">
      <c r="A418" s="16">
        <v>43749</v>
      </c>
      <c r="B418" s="7" t="s">
        <v>191</v>
      </c>
      <c r="C418" s="17" t="s">
        <v>19</v>
      </c>
      <c r="D418" s="17">
        <v>415</v>
      </c>
      <c r="E418" s="18">
        <v>2500</v>
      </c>
      <c r="F418" s="7" t="s">
        <v>13</v>
      </c>
      <c r="G418" s="19">
        <v>7.5</v>
      </c>
      <c r="H418" s="19">
        <v>8.9</v>
      </c>
      <c r="I418" s="19">
        <v>0</v>
      </c>
      <c r="J418" s="9">
        <f t="shared" ref="J418" si="1181">(IF(F418="SELL",G418-H418,IF(F418="BUY",H418-G418)))*E418</f>
        <v>3500.0000000000009</v>
      </c>
      <c r="K418" s="19">
        <v>0</v>
      </c>
      <c r="L418" s="10">
        <f t="shared" ref="L418" si="1182">(K418+J418)/E418</f>
        <v>1.4000000000000004</v>
      </c>
      <c r="M418" s="10">
        <f t="shared" ref="M418" si="1183">L418*E418</f>
        <v>3500.0000000000009</v>
      </c>
    </row>
    <row r="419" spans="1:13">
      <c r="A419" s="16">
        <v>43749</v>
      </c>
      <c r="B419" s="7" t="s">
        <v>122</v>
      </c>
      <c r="C419" s="17" t="s">
        <v>18</v>
      </c>
      <c r="D419" s="17">
        <v>460</v>
      </c>
      <c r="E419" s="18">
        <v>1800</v>
      </c>
      <c r="F419" s="7" t="s">
        <v>13</v>
      </c>
      <c r="G419" s="19">
        <v>13.5</v>
      </c>
      <c r="H419" s="19">
        <v>10</v>
      </c>
      <c r="I419" s="19">
        <v>0</v>
      </c>
      <c r="J419" s="9">
        <f t="shared" ref="J419" si="1184">(IF(F419="SELL",G419-H419,IF(F419="BUY",H419-G419)))*E419</f>
        <v>-6300</v>
      </c>
      <c r="K419" s="19">
        <v>0</v>
      </c>
      <c r="L419" s="10">
        <f t="shared" ref="L419" si="1185">(K419+J419)/E419</f>
        <v>-3.5</v>
      </c>
      <c r="M419" s="10">
        <f t="shared" ref="M419" si="1186">L419*E419</f>
        <v>-6300</v>
      </c>
    </row>
    <row r="420" spans="1:13">
      <c r="A420" s="16">
        <v>43748</v>
      </c>
      <c r="B420" s="7" t="s">
        <v>190</v>
      </c>
      <c r="C420" s="17" t="s">
        <v>19</v>
      </c>
      <c r="D420" s="17">
        <v>700</v>
      </c>
      <c r="E420" s="18">
        <v>700</v>
      </c>
      <c r="F420" s="7" t="s">
        <v>13</v>
      </c>
      <c r="G420" s="19">
        <v>20</v>
      </c>
      <c r="H420" s="19">
        <v>20</v>
      </c>
      <c r="I420" s="19">
        <v>0</v>
      </c>
      <c r="J420" s="9">
        <f t="shared" ref="J420" si="1187">(IF(F420="SELL",G420-H420,IF(F420="BUY",H420-G420)))*E420</f>
        <v>0</v>
      </c>
      <c r="K420" s="19">
        <v>0</v>
      </c>
      <c r="L420" s="10">
        <f t="shared" ref="L420" si="1188">(K420+J420)/E420</f>
        <v>0</v>
      </c>
      <c r="M420" s="10">
        <f t="shared" ref="M420" si="1189">L420*E420</f>
        <v>0</v>
      </c>
    </row>
    <row r="421" spans="1:13">
      <c r="A421" s="16">
        <v>43747</v>
      </c>
      <c r="B421" s="7" t="s">
        <v>136</v>
      </c>
      <c r="C421" s="17" t="s">
        <v>18</v>
      </c>
      <c r="D421" s="17">
        <v>350</v>
      </c>
      <c r="E421" s="18">
        <v>1061</v>
      </c>
      <c r="F421" s="7" t="s">
        <v>13</v>
      </c>
      <c r="G421" s="19">
        <v>35</v>
      </c>
      <c r="H421" s="19">
        <v>31</v>
      </c>
      <c r="I421" s="19">
        <v>0</v>
      </c>
      <c r="J421" s="9">
        <f t="shared" ref="J421" si="1190">(IF(F421="SELL",G421-H421,IF(F421="BUY",H421-G421)))*E421</f>
        <v>-4244</v>
      </c>
      <c r="K421" s="19">
        <v>0</v>
      </c>
      <c r="L421" s="10">
        <f t="shared" ref="L421" si="1191">(K421+J421)/E421</f>
        <v>-4</v>
      </c>
      <c r="M421" s="10">
        <f t="shared" ref="M421" si="1192">L421*E421</f>
        <v>-4244</v>
      </c>
    </row>
    <row r="422" spans="1:13">
      <c r="A422" s="16">
        <v>43742</v>
      </c>
      <c r="B422" s="7" t="s">
        <v>180</v>
      </c>
      <c r="C422" s="17" t="s">
        <v>18</v>
      </c>
      <c r="D422" s="17">
        <v>180</v>
      </c>
      <c r="E422" s="18">
        <v>800</v>
      </c>
      <c r="F422" s="7" t="s">
        <v>13</v>
      </c>
      <c r="G422" s="19">
        <v>12</v>
      </c>
      <c r="H422" s="19">
        <v>18</v>
      </c>
      <c r="I422" s="19">
        <v>0</v>
      </c>
      <c r="J422" s="9">
        <f>E422*6</f>
        <v>4800</v>
      </c>
      <c r="K422" s="19">
        <v>0</v>
      </c>
      <c r="L422" s="10">
        <f t="shared" ref="L422" si="1193">(K422+J422)/E422</f>
        <v>6</v>
      </c>
      <c r="M422" s="10">
        <f t="shared" ref="M422" si="1194">L422*E422</f>
        <v>4800</v>
      </c>
    </row>
    <row r="423" spans="1:13">
      <c r="A423" s="16">
        <v>43742</v>
      </c>
      <c r="B423" s="7" t="s">
        <v>147</v>
      </c>
      <c r="C423" s="17" t="s">
        <v>18</v>
      </c>
      <c r="D423" s="17">
        <v>200</v>
      </c>
      <c r="E423" s="18">
        <v>2500</v>
      </c>
      <c r="F423" s="7" t="s">
        <v>13</v>
      </c>
      <c r="G423" s="19">
        <v>10.5</v>
      </c>
      <c r="H423" s="19">
        <v>12.5</v>
      </c>
      <c r="I423" s="19">
        <v>0</v>
      </c>
      <c r="J423" s="9">
        <f t="shared" ref="J423" si="1195">(IF(F423="SELL",G423-H423,IF(F423="BUY",H423-G423)))*E423</f>
        <v>5000</v>
      </c>
      <c r="K423" s="19">
        <v>0</v>
      </c>
      <c r="L423" s="10">
        <f t="shared" ref="L423" si="1196">(K423+J423)/E423</f>
        <v>2</v>
      </c>
      <c r="M423" s="10">
        <f t="shared" ref="M423" si="1197">L423*E423</f>
        <v>5000</v>
      </c>
    </row>
    <row r="424" spans="1:13">
      <c r="A424" s="16">
        <v>43741</v>
      </c>
      <c r="B424" s="7" t="s">
        <v>159</v>
      </c>
      <c r="C424" s="17" t="s">
        <v>18</v>
      </c>
      <c r="D424" s="17">
        <v>105</v>
      </c>
      <c r="E424" s="18">
        <v>3300</v>
      </c>
      <c r="F424" s="7" t="s">
        <v>13</v>
      </c>
      <c r="G424" s="19">
        <v>8</v>
      </c>
      <c r="H424" s="19">
        <v>9.5</v>
      </c>
      <c r="I424" s="19">
        <v>0</v>
      </c>
      <c r="J424" s="9">
        <f t="shared" ref="J424" si="1198">(IF(F424="SELL",G424-H424,IF(F424="BUY",H424-G424)))*E424</f>
        <v>4950</v>
      </c>
      <c r="K424" s="19">
        <v>0</v>
      </c>
      <c r="L424" s="10">
        <f t="shared" ref="L424" si="1199">(K424+J424)/E424</f>
        <v>1.5</v>
      </c>
      <c r="M424" s="10">
        <f t="shared" ref="M424" si="1200">L424*E424</f>
        <v>4950</v>
      </c>
    </row>
    <row r="425" spans="1:13">
      <c r="A425" s="16">
        <v>43741</v>
      </c>
      <c r="B425" s="7" t="s">
        <v>144</v>
      </c>
      <c r="C425" s="17" t="s">
        <v>18</v>
      </c>
      <c r="D425" s="17">
        <v>660</v>
      </c>
      <c r="E425" s="18">
        <v>750</v>
      </c>
      <c r="F425" s="7" t="s">
        <v>13</v>
      </c>
      <c r="G425" s="19">
        <v>19</v>
      </c>
      <c r="H425" s="19">
        <v>26</v>
      </c>
      <c r="I425" s="19">
        <v>31.3</v>
      </c>
      <c r="J425" s="9">
        <f t="shared" ref="J425" si="1201">(IF(F425="SELL",G425-H425,IF(F425="BUY",H425-G425)))*E425</f>
        <v>5250</v>
      </c>
      <c r="K425" s="19">
        <f>E425*5.3</f>
        <v>3975</v>
      </c>
      <c r="L425" s="10">
        <f t="shared" ref="L425" si="1202">(K425+J425)/E425</f>
        <v>12.3</v>
      </c>
      <c r="M425" s="10">
        <f t="shared" ref="M425" si="1203">L425*E425</f>
        <v>9225</v>
      </c>
    </row>
    <row r="426" spans="1:13">
      <c r="A426" s="16">
        <v>43739</v>
      </c>
      <c r="B426" s="7" t="s">
        <v>140</v>
      </c>
      <c r="C426" s="17" t="s">
        <v>18</v>
      </c>
      <c r="D426" s="17">
        <v>175</v>
      </c>
      <c r="E426" s="18">
        <v>3000</v>
      </c>
      <c r="F426" s="7" t="s">
        <v>13</v>
      </c>
      <c r="G426" s="19">
        <v>6.75</v>
      </c>
      <c r="H426" s="19">
        <v>8.25</v>
      </c>
      <c r="I426" s="19">
        <v>10</v>
      </c>
      <c r="J426" s="9">
        <f t="shared" ref="J426" si="1204">(IF(F426="SELL",G426-H426,IF(F426="BUY",H426-G426)))*E426</f>
        <v>4500</v>
      </c>
      <c r="K426" s="19">
        <f>E426*1.75</f>
        <v>5250</v>
      </c>
      <c r="L426" s="10">
        <f t="shared" ref="L426" si="1205">(K426+J426)/E426</f>
        <v>3.25</v>
      </c>
      <c r="M426" s="10">
        <f t="shared" ref="M426" si="1206">L426*E426</f>
        <v>9750</v>
      </c>
    </row>
    <row r="427" spans="1:13">
      <c r="A427" s="16">
        <v>43738</v>
      </c>
      <c r="B427" s="7" t="s">
        <v>153</v>
      </c>
      <c r="C427" s="17" t="s">
        <v>18</v>
      </c>
      <c r="D427" s="17">
        <v>270</v>
      </c>
      <c r="E427" s="18">
        <v>3000</v>
      </c>
      <c r="F427" s="7" t="s">
        <v>13</v>
      </c>
      <c r="G427" s="19">
        <v>11.5</v>
      </c>
      <c r="H427" s="19">
        <v>11.55</v>
      </c>
      <c r="I427" s="19">
        <v>0</v>
      </c>
      <c r="J427" s="9">
        <f t="shared" ref="J427" si="1207">(IF(F427="SELL",G427-H427,IF(F427="BUY",H427-G427)))*E427</f>
        <v>150.00000000000213</v>
      </c>
      <c r="K427" s="19">
        <v>0</v>
      </c>
      <c r="L427" s="10">
        <f t="shared" ref="L427" si="1208">(K427+J427)/E427</f>
        <v>5.0000000000000711E-2</v>
      </c>
      <c r="M427" s="10">
        <f t="shared" ref="M427" si="1209">L427*E427</f>
        <v>150.00000000000213</v>
      </c>
    </row>
    <row r="428" spans="1:13">
      <c r="A428" s="16">
        <v>43735</v>
      </c>
      <c r="B428" s="7" t="s">
        <v>162</v>
      </c>
      <c r="C428" s="17" t="s">
        <v>18</v>
      </c>
      <c r="D428" s="17">
        <v>60</v>
      </c>
      <c r="E428" s="18">
        <v>8000</v>
      </c>
      <c r="F428" s="7" t="s">
        <v>13</v>
      </c>
      <c r="G428" s="19">
        <v>4</v>
      </c>
      <c r="H428" s="19">
        <v>4.5</v>
      </c>
      <c r="I428" s="19">
        <v>0</v>
      </c>
      <c r="J428" s="9">
        <f t="shared" ref="J428" si="1210">(IF(F428="SELL",G428-H428,IF(F428="BUY",H428-G428)))*E428</f>
        <v>4000</v>
      </c>
      <c r="K428" s="19">
        <v>0</v>
      </c>
      <c r="L428" s="10">
        <f t="shared" ref="L428" si="1211">(K428+J428)/E428</f>
        <v>0.5</v>
      </c>
      <c r="M428" s="10">
        <f t="shared" ref="M428" si="1212">L428*E428</f>
        <v>4000</v>
      </c>
    </row>
    <row r="429" spans="1:13">
      <c r="A429" s="16">
        <v>43734</v>
      </c>
      <c r="B429" s="7" t="s">
        <v>143</v>
      </c>
      <c r="C429" s="17" t="s">
        <v>19</v>
      </c>
      <c r="D429" s="17">
        <v>125</v>
      </c>
      <c r="E429" s="18">
        <v>3000</v>
      </c>
      <c r="F429" s="7" t="s">
        <v>13</v>
      </c>
      <c r="G429" s="19">
        <v>2.25</v>
      </c>
      <c r="H429" s="19">
        <v>0.5</v>
      </c>
      <c r="I429" s="19">
        <v>0</v>
      </c>
      <c r="J429" s="9">
        <f t="shared" ref="J429" si="1213">(IF(F429="SELL",G429-H429,IF(F429="BUY",H429-G429)))*E429</f>
        <v>-5250</v>
      </c>
      <c r="K429" s="19">
        <v>0</v>
      </c>
      <c r="L429" s="10">
        <f t="shared" ref="L429" si="1214">(K429+J429)/E429</f>
        <v>-1.75</v>
      </c>
      <c r="M429" s="10">
        <f t="shared" ref="M429" si="1215">L429*E429</f>
        <v>-5250</v>
      </c>
    </row>
    <row r="430" spans="1:13">
      <c r="A430" s="16">
        <v>43733</v>
      </c>
      <c r="B430" s="7" t="s">
        <v>143</v>
      </c>
      <c r="C430" s="17" t="s">
        <v>18</v>
      </c>
      <c r="D430" s="17">
        <v>130</v>
      </c>
      <c r="E430" s="18">
        <v>3000</v>
      </c>
      <c r="F430" s="7" t="s">
        <v>13</v>
      </c>
      <c r="G430" s="19">
        <v>5.2</v>
      </c>
      <c r="H430" s="19">
        <v>6.8</v>
      </c>
      <c r="I430" s="19">
        <v>8.5</v>
      </c>
      <c r="J430" s="9">
        <f t="shared" ref="J430" si="1216">(IF(F430="SELL",G430-H430,IF(F430="BUY",H430-G430)))*E430</f>
        <v>4799.9999999999991</v>
      </c>
      <c r="K430" s="19">
        <f>E430*1.7</f>
        <v>5100</v>
      </c>
      <c r="L430" s="10">
        <f t="shared" ref="L430" si="1217">(K430+J430)/E430</f>
        <v>3.3</v>
      </c>
      <c r="M430" s="10">
        <f t="shared" ref="M430" si="1218">L430*E430</f>
        <v>9900</v>
      </c>
    </row>
    <row r="431" spans="1:13">
      <c r="A431" s="16">
        <v>43731</v>
      </c>
      <c r="B431" s="7" t="s">
        <v>116</v>
      </c>
      <c r="C431" s="17" t="s">
        <v>19</v>
      </c>
      <c r="D431" s="17">
        <v>2180</v>
      </c>
      <c r="E431" s="18">
        <v>500</v>
      </c>
      <c r="F431" s="7" t="s">
        <v>13</v>
      </c>
      <c r="G431" s="19">
        <v>45</v>
      </c>
      <c r="H431" s="19">
        <v>30</v>
      </c>
      <c r="I431" s="19">
        <v>0</v>
      </c>
      <c r="J431" s="9">
        <f t="shared" ref="J431" si="1219">(IF(F431="SELL",G431-H431,IF(F431="BUY",H431-G431)))*E431</f>
        <v>-7500</v>
      </c>
      <c r="K431" s="19">
        <v>0</v>
      </c>
      <c r="L431" s="10">
        <f t="shared" ref="L431" si="1220">(K431+J431)/E431</f>
        <v>-15</v>
      </c>
      <c r="M431" s="10">
        <f t="shared" ref="M431" si="1221">L431*E431</f>
        <v>-7500</v>
      </c>
    </row>
    <row r="432" spans="1:13">
      <c r="A432" s="16">
        <v>43728</v>
      </c>
      <c r="B432" s="7" t="s">
        <v>188</v>
      </c>
      <c r="C432" s="17" t="s">
        <v>18</v>
      </c>
      <c r="D432" s="17">
        <v>11200</v>
      </c>
      <c r="E432" s="18">
        <v>750</v>
      </c>
      <c r="F432" s="7" t="s">
        <v>13</v>
      </c>
      <c r="G432" s="19">
        <v>100</v>
      </c>
      <c r="H432" s="19">
        <v>140</v>
      </c>
      <c r="I432" s="19">
        <v>200</v>
      </c>
      <c r="J432" s="9">
        <f t="shared" ref="J432:J433" si="1222">(IF(F432="SELL",G432-H432,IF(F432="BUY",H432-G432)))*E432</f>
        <v>30000</v>
      </c>
      <c r="K432" s="19">
        <f>E432*60</f>
        <v>45000</v>
      </c>
      <c r="L432" s="10">
        <f t="shared" ref="L432:L433" si="1223">(K432+J432)/E432</f>
        <v>100</v>
      </c>
      <c r="M432" s="10">
        <f t="shared" ref="M432:M433" si="1224">L432*E432</f>
        <v>75000</v>
      </c>
    </row>
    <row r="433" spans="1:13">
      <c r="A433" s="16">
        <v>43728</v>
      </c>
      <c r="B433" s="7" t="s">
        <v>153</v>
      </c>
      <c r="C433" s="17" t="s">
        <v>18</v>
      </c>
      <c r="D433" s="17">
        <v>270</v>
      </c>
      <c r="E433" s="18">
        <v>3000</v>
      </c>
      <c r="F433" s="7" t="s">
        <v>13</v>
      </c>
      <c r="G433" s="19">
        <v>5.5</v>
      </c>
      <c r="H433" s="19">
        <v>4</v>
      </c>
      <c r="I433" s="19">
        <v>0</v>
      </c>
      <c r="J433" s="9">
        <f t="shared" si="1222"/>
        <v>-4500</v>
      </c>
      <c r="K433" s="19">
        <v>0</v>
      </c>
      <c r="L433" s="10">
        <f t="shared" si="1223"/>
        <v>-1.5</v>
      </c>
      <c r="M433" s="10">
        <f t="shared" si="1224"/>
        <v>-4500</v>
      </c>
    </row>
    <row r="434" spans="1:13">
      <c r="A434" s="16">
        <v>43727</v>
      </c>
      <c r="B434" s="7" t="s">
        <v>189</v>
      </c>
      <c r="C434" s="17" t="s">
        <v>18</v>
      </c>
      <c r="D434" s="17">
        <v>700</v>
      </c>
      <c r="E434" s="18">
        <v>1200</v>
      </c>
      <c r="F434" s="7" t="s">
        <v>13</v>
      </c>
      <c r="G434" s="19">
        <v>9.6</v>
      </c>
      <c r="H434" s="19">
        <v>5.8</v>
      </c>
      <c r="I434" s="19">
        <v>0</v>
      </c>
      <c r="J434" s="9">
        <f t="shared" ref="J434" si="1225">(IF(F434="SELL",G434-H434,IF(F434="BUY",H434-G434)))*E434</f>
        <v>-4560</v>
      </c>
      <c r="K434" s="19">
        <v>0</v>
      </c>
      <c r="L434" s="10">
        <f t="shared" ref="L434" si="1226">(K434+J434)/E434</f>
        <v>-3.8</v>
      </c>
      <c r="M434" s="10">
        <f t="shared" ref="M434" si="1227">L434*E434</f>
        <v>-4560</v>
      </c>
    </row>
    <row r="435" spans="1:13">
      <c r="A435" s="16">
        <v>43727</v>
      </c>
      <c r="B435" s="7" t="s">
        <v>148</v>
      </c>
      <c r="C435" s="17" t="s">
        <v>18</v>
      </c>
      <c r="D435" s="17">
        <v>130</v>
      </c>
      <c r="E435" s="18">
        <v>6000</v>
      </c>
      <c r="F435" s="7" t="s">
        <v>13</v>
      </c>
      <c r="G435" s="19">
        <v>4</v>
      </c>
      <c r="H435" s="19">
        <v>4.75</v>
      </c>
      <c r="I435" s="19">
        <v>5.85</v>
      </c>
      <c r="J435" s="9">
        <f t="shared" ref="J435" si="1228">(IF(F435="SELL",G435-H435,IF(F435="BUY",H435-G435)))*E435</f>
        <v>4500</v>
      </c>
      <c r="K435" s="19">
        <f>E435*1.1</f>
        <v>6600.0000000000009</v>
      </c>
      <c r="L435" s="10">
        <f t="shared" ref="L435" si="1229">(K435+J435)/E435</f>
        <v>1.85</v>
      </c>
      <c r="M435" s="10">
        <f t="shared" ref="M435" si="1230">L435*E435</f>
        <v>11100</v>
      </c>
    </row>
    <row r="436" spans="1:13">
      <c r="A436" s="16">
        <v>43726</v>
      </c>
      <c r="B436" s="7" t="s">
        <v>148</v>
      </c>
      <c r="C436" s="17" t="s">
        <v>18</v>
      </c>
      <c r="D436" s="17">
        <v>135</v>
      </c>
      <c r="E436" s="18">
        <v>6000</v>
      </c>
      <c r="F436" s="7" t="s">
        <v>13</v>
      </c>
      <c r="G436" s="19">
        <v>3</v>
      </c>
      <c r="H436" s="19">
        <v>3.75</v>
      </c>
      <c r="I436" s="19">
        <v>5</v>
      </c>
      <c r="J436" s="9">
        <f t="shared" ref="J436" si="1231">(IF(F436="SELL",G436-H436,IF(F436="BUY",H436-G436)))*E436</f>
        <v>4500</v>
      </c>
      <c r="K436" s="19">
        <f>E436*1.25</f>
        <v>7500</v>
      </c>
      <c r="L436" s="10">
        <f t="shared" ref="L436" si="1232">(K436+J436)/E436</f>
        <v>2</v>
      </c>
      <c r="M436" s="10">
        <f t="shared" ref="M436" si="1233">L436*E436</f>
        <v>12000</v>
      </c>
    </row>
    <row r="437" spans="1:13">
      <c r="A437" s="16">
        <v>43725</v>
      </c>
      <c r="B437" s="7" t="s">
        <v>162</v>
      </c>
      <c r="C437" s="17" t="s">
        <v>18</v>
      </c>
      <c r="D437" s="17">
        <v>60</v>
      </c>
      <c r="E437" s="18">
        <v>8000</v>
      </c>
      <c r="F437" s="7" t="s">
        <v>13</v>
      </c>
      <c r="G437" s="19">
        <v>4.7</v>
      </c>
      <c r="H437" s="19">
        <v>5.2</v>
      </c>
      <c r="I437" s="19">
        <v>6.2</v>
      </c>
      <c r="J437" s="9">
        <f t="shared" ref="J437:J438" si="1234">(IF(F437="SELL",G437-H437,IF(F437="BUY",H437-G437)))*E437</f>
        <v>4000</v>
      </c>
      <c r="K437" s="19">
        <f>E437*1</f>
        <v>8000</v>
      </c>
      <c r="L437" s="10">
        <f t="shared" ref="L437:L438" si="1235">(K437+J437)/E437</f>
        <v>1.5</v>
      </c>
      <c r="M437" s="10">
        <f t="shared" ref="M437:M438" si="1236">L437*E437</f>
        <v>12000</v>
      </c>
    </row>
    <row r="438" spans="1:13">
      <c r="A438" s="16">
        <v>43725</v>
      </c>
      <c r="B438" s="7" t="s">
        <v>175</v>
      </c>
      <c r="C438" s="17" t="s">
        <v>18</v>
      </c>
      <c r="D438" s="17">
        <v>620</v>
      </c>
      <c r="E438" s="18">
        <v>1000</v>
      </c>
      <c r="F438" s="7" t="s">
        <v>13</v>
      </c>
      <c r="G438" s="19">
        <v>11</v>
      </c>
      <c r="H438" s="19">
        <v>13.6</v>
      </c>
      <c r="I438" s="19">
        <v>0</v>
      </c>
      <c r="J438" s="9">
        <f t="shared" si="1234"/>
        <v>2599.9999999999995</v>
      </c>
      <c r="K438" s="19">
        <v>0</v>
      </c>
      <c r="L438" s="10">
        <f t="shared" si="1235"/>
        <v>2.5999999999999996</v>
      </c>
      <c r="M438" s="10">
        <f t="shared" si="1236"/>
        <v>2599.9999999999995</v>
      </c>
    </row>
    <row r="439" spans="1:13">
      <c r="A439" s="16">
        <v>43724</v>
      </c>
      <c r="B439" s="7" t="s">
        <v>182</v>
      </c>
      <c r="C439" s="17" t="s">
        <v>18</v>
      </c>
      <c r="D439" s="17">
        <v>360</v>
      </c>
      <c r="E439" s="18">
        <v>1200</v>
      </c>
      <c r="F439" s="7" t="s">
        <v>13</v>
      </c>
      <c r="G439" s="19">
        <v>12</v>
      </c>
      <c r="H439" s="19">
        <v>13.5</v>
      </c>
      <c r="I439" s="19">
        <v>0</v>
      </c>
      <c r="J439" s="9">
        <f t="shared" ref="J439" si="1237">(IF(F439="SELL",G439-H439,IF(F439="BUY",H439-G439)))*E439</f>
        <v>1800</v>
      </c>
      <c r="K439" s="19">
        <v>0</v>
      </c>
      <c r="L439" s="10">
        <f t="shared" ref="L439" si="1238">(K439+J439)/E439</f>
        <v>1.5</v>
      </c>
      <c r="M439" s="10">
        <f t="shared" ref="M439" si="1239">L439*E439</f>
        <v>1800</v>
      </c>
    </row>
    <row r="440" spans="1:13">
      <c r="A440" s="16">
        <v>43720</v>
      </c>
      <c r="B440" s="7" t="s">
        <v>182</v>
      </c>
      <c r="C440" s="17" t="s">
        <v>18</v>
      </c>
      <c r="D440" s="17">
        <v>370</v>
      </c>
      <c r="E440" s="18">
        <v>1200</v>
      </c>
      <c r="F440" s="7" t="s">
        <v>13</v>
      </c>
      <c r="G440" s="19">
        <v>15</v>
      </c>
      <c r="H440" s="19">
        <v>18.399999999999999</v>
      </c>
      <c r="I440" s="19">
        <v>0</v>
      </c>
      <c r="J440" s="9">
        <f t="shared" ref="J440:J441" si="1240">(IF(F440="SELL",G440-H440,IF(F440="BUY",H440-G440)))*E440</f>
        <v>4079.9999999999982</v>
      </c>
      <c r="K440" s="19">
        <v>0</v>
      </c>
      <c r="L440" s="10">
        <f t="shared" ref="L440:L441" si="1241">(K440+J440)/E440</f>
        <v>3.3999999999999986</v>
      </c>
      <c r="M440" s="10">
        <f t="shared" ref="M440:M441" si="1242">L440*E440</f>
        <v>4079.9999999999982</v>
      </c>
    </row>
    <row r="441" spans="1:13">
      <c r="A441" s="16">
        <v>43720</v>
      </c>
      <c r="B441" s="7" t="s">
        <v>60</v>
      </c>
      <c r="C441" s="17" t="s">
        <v>19</v>
      </c>
      <c r="D441" s="17">
        <v>740</v>
      </c>
      <c r="E441" s="18">
        <v>1400</v>
      </c>
      <c r="F441" s="7" t="s">
        <v>13</v>
      </c>
      <c r="G441" s="19">
        <v>17.25</v>
      </c>
      <c r="H441" s="19">
        <v>13</v>
      </c>
      <c r="I441" s="19">
        <v>0</v>
      </c>
      <c r="J441" s="9">
        <f t="shared" si="1240"/>
        <v>-5950</v>
      </c>
      <c r="K441" s="19">
        <v>0</v>
      </c>
      <c r="L441" s="10">
        <f t="shared" si="1241"/>
        <v>-4.25</v>
      </c>
      <c r="M441" s="10">
        <f t="shared" si="1242"/>
        <v>-5950</v>
      </c>
    </row>
    <row r="442" spans="1:13">
      <c r="A442" s="16">
        <v>43719</v>
      </c>
      <c r="B442" s="7" t="s">
        <v>162</v>
      </c>
      <c r="C442" s="17" t="s">
        <v>19</v>
      </c>
      <c r="D442" s="17">
        <v>60</v>
      </c>
      <c r="E442" s="18">
        <v>8000</v>
      </c>
      <c r="F442" s="7" t="s">
        <v>13</v>
      </c>
      <c r="G442" s="19">
        <v>3</v>
      </c>
      <c r="H442" s="19">
        <v>2.4</v>
      </c>
      <c r="I442" s="19">
        <v>0</v>
      </c>
      <c r="J442" s="9">
        <f t="shared" ref="J442" si="1243">(IF(F442="SELL",G442-H442,IF(F442="BUY",H442-G442)))*E442</f>
        <v>-4800.0000000000009</v>
      </c>
      <c r="K442" s="19">
        <v>0</v>
      </c>
      <c r="L442" s="10">
        <f t="shared" ref="L442" si="1244">(K442+J442)/E442</f>
        <v>-0.60000000000000009</v>
      </c>
      <c r="M442" s="10">
        <f t="shared" ref="M442" si="1245">L442*E442</f>
        <v>-4800.0000000000009</v>
      </c>
    </row>
    <row r="443" spans="1:13">
      <c r="A443" s="16">
        <v>43713</v>
      </c>
      <c r="B443" s="7" t="s">
        <v>60</v>
      </c>
      <c r="C443" s="17" t="s">
        <v>19</v>
      </c>
      <c r="D443" s="17">
        <v>700</v>
      </c>
      <c r="E443" s="18">
        <v>1400</v>
      </c>
      <c r="F443" s="7" t="s">
        <v>13</v>
      </c>
      <c r="G443" s="19">
        <v>25</v>
      </c>
      <c r="H443" s="19">
        <v>28</v>
      </c>
      <c r="I443" s="19">
        <v>33</v>
      </c>
      <c r="J443" s="9">
        <f t="shared" ref="J443:J444" si="1246">(IF(F443="SELL",G443-H443,IF(F443="BUY",H443-G443)))*E443</f>
        <v>4200</v>
      </c>
      <c r="K443" s="19">
        <f>E443*5</f>
        <v>7000</v>
      </c>
      <c r="L443" s="10">
        <f t="shared" ref="L443:L444" si="1247">(K443+J443)/E443</f>
        <v>8</v>
      </c>
      <c r="M443" s="10">
        <f t="shared" ref="M443:M444" si="1248">L443*E443</f>
        <v>11200</v>
      </c>
    </row>
    <row r="444" spans="1:13">
      <c r="A444" s="16">
        <v>43714</v>
      </c>
      <c r="B444" s="7" t="s">
        <v>51</v>
      </c>
      <c r="C444" s="17" t="s">
        <v>18</v>
      </c>
      <c r="D444" s="17">
        <v>260</v>
      </c>
      <c r="E444" s="18">
        <v>2700</v>
      </c>
      <c r="F444" s="7" t="s">
        <v>13</v>
      </c>
      <c r="G444" s="19">
        <v>8</v>
      </c>
      <c r="H444" s="19">
        <v>5.5</v>
      </c>
      <c r="I444" s="19">
        <v>0</v>
      </c>
      <c r="J444" s="9">
        <f t="shared" si="1246"/>
        <v>-6750</v>
      </c>
      <c r="K444" s="19">
        <v>0</v>
      </c>
      <c r="L444" s="10">
        <f t="shared" si="1247"/>
        <v>-2.5</v>
      </c>
      <c r="M444" s="10">
        <f t="shared" si="1248"/>
        <v>-6750</v>
      </c>
    </row>
    <row r="445" spans="1:13">
      <c r="A445" s="16">
        <v>43713</v>
      </c>
      <c r="B445" s="7" t="s">
        <v>187</v>
      </c>
      <c r="C445" s="17" t="s">
        <v>18</v>
      </c>
      <c r="D445" s="17">
        <v>390</v>
      </c>
      <c r="E445" s="18">
        <v>1100</v>
      </c>
      <c r="F445" s="7" t="s">
        <v>13</v>
      </c>
      <c r="G445" s="19">
        <v>15</v>
      </c>
      <c r="H445" s="19">
        <v>12.1</v>
      </c>
      <c r="I445" s="19">
        <v>0</v>
      </c>
      <c r="J445" s="9">
        <f t="shared" ref="J445" si="1249">(IF(F445="SELL",G445-H445,IF(F445="BUY",H445-G445)))*E445</f>
        <v>-3190.0000000000005</v>
      </c>
      <c r="K445" s="19">
        <v>0</v>
      </c>
      <c r="L445" s="10">
        <f t="shared" ref="L445" si="1250">(K445+J445)/E445</f>
        <v>-2.9000000000000004</v>
      </c>
      <c r="M445" s="10">
        <f t="shared" ref="M445" si="1251">L445*E445</f>
        <v>-3190.0000000000005</v>
      </c>
    </row>
    <row r="446" spans="1:13">
      <c r="A446" s="16">
        <v>43712</v>
      </c>
      <c r="B446" s="7" t="s">
        <v>162</v>
      </c>
      <c r="C446" s="17" t="s">
        <v>19</v>
      </c>
      <c r="D446" s="17">
        <v>55</v>
      </c>
      <c r="E446" s="18">
        <v>8000</v>
      </c>
      <c r="F446" s="7" t="s">
        <v>13</v>
      </c>
      <c r="G446" s="19">
        <v>3.5</v>
      </c>
      <c r="H446" s="19">
        <v>4</v>
      </c>
      <c r="I446" s="19">
        <v>4.7</v>
      </c>
      <c r="J446" s="9">
        <f t="shared" ref="J446:J447" si="1252">(IF(F446="SELL",G446-H446,IF(F446="BUY",H446-G446)))*E446</f>
        <v>4000</v>
      </c>
      <c r="K446" s="19">
        <f>E446*0.7</f>
        <v>5600</v>
      </c>
      <c r="L446" s="10">
        <f t="shared" ref="L446:L447" si="1253">(K446+J446)/E446</f>
        <v>1.2</v>
      </c>
      <c r="M446" s="10">
        <f t="shared" ref="M446:M447" si="1254">L446*E446</f>
        <v>9600</v>
      </c>
    </row>
    <row r="447" spans="1:13">
      <c r="A447" s="16">
        <v>43712</v>
      </c>
      <c r="B447" s="7" t="s">
        <v>138</v>
      </c>
      <c r="C447" s="17" t="s">
        <v>18</v>
      </c>
      <c r="D447" s="17">
        <v>350</v>
      </c>
      <c r="E447" s="18">
        <v>1300</v>
      </c>
      <c r="F447" s="7" t="s">
        <v>13</v>
      </c>
      <c r="G447" s="19">
        <v>18</v>
      </c>
      <c r="H447" s="19">
        <v>14</v>
      </c>
      <c r="I447" s="19">
        <v>0</v>
      </c>
      <c r="J447" s="9">
        <f t="shared" si="1252"/>
        <v>-5200</v>
      </c>
      <c r="K447" s="19">
        <v>0</v>
      </c>
      <c r="L447" s="10">
        <f t="shared" si="1253"/>
        <v>-4</v>
      </c>
      <c r="M447" s="10">
        <f t="shared" si="1254"/>
        <v>-5200</v>
      </c>
    </row>
    <row r="448" spans="1:13">
      <c r="A448" s="16">
        <v>43706</v>
      </c>
      <c r="B448" s="7" t="s">
        <v>162</v>
      </c>
      <c r="C448" s="17" t="s">
        <v>18</v>
      </c>
      <c r="D448" s="17">
        <v>60</v>
      </c>
      <c r="E448" s="18">
        <v>8000</v>
      </c>
      <c r="F448" s="7" t="s">
        <v>13</v>
      </c>
      <c r="G448" s="19">
        <v>2.2999999999999998</v>
      </c>
      <c r="H448" s="19">
        <v>2.8</v>
      </c>
      <c r="I448" s="19">
        <v>3.5</v>
      </c>
      <c r="J448" s="9">
        <f t="shared" ref="J448" si="1255">(IF(F448="SELL",G448-H448,IF(F448="BUY",H448-G448)))*E448</f>
        <v>4000</v>
      </c>
      <c r="K448" s="19">
        <f>E448*0.7</f>
        <v>5600</v>
      </c>
      <c r="L448" s="10">
        <f t="shared" ref="L448" si="1256">(K448+J448)/E448</f>
        <v>1.2</v>
      </c>
      <c r="M448" s="10">
        <f t="shared" ref="M448" si="1257">L448*E448</f>
        <v>9600</v>
      </c>
    </row>
    <row r="449" spans="1:13">
      <c r="A449" s="16">
        <v>43705</v>
      </c>
      <c r="B449" s="7" t="s">
        <v>138</v>
      </c>
      <c r="C449" s="17" t="s">
        <v>19</v>
      </c>
      <c r="D449" s="17">
        <v>370</v>
      </c>
      <c r="E449" s="18">
        <v>1300</v>
      </c>
      <c r="F449" s="7" t="s">
        <v>13</v>
      </c>
      <c r="G449" s="19">
        <v>4.5</v>
      </c>
      <c r="H449" s="19">
        <v>1</v>
      </c>
      <c r="I449" s="19">
        <v>0</v>
      </c>
      <c r="J449" s="9">
        <f t="shared" ref="J449" si="1258">(IF(F449="SELL",G449-H449,IF(F449="BUY",H449-G449)))*E449</f>
        <v>-4550</v>
      </c>
      <c r="K449" s="19">
        <v>0</v>
      </c>
      <c r="L449" s="10">
        <f t="shared" ref="L449" si="1259">(K449+J449)/E449</f>
        <v>-3.5</v>
      </c>
      <c r="M449" s="10">
        <f t="shared" ref="M449" si="1260">L449*E449</f>
        <v>-4550</v>
      </c>
    </row>
    <row r="450" spans="1:13">
      <c r="A450" s="16">
        <v>43704</v>
      </c>
      <c r="B450" s="7" t="s">
        <v>137</v>
      </c>
      <c r="C450" s="17" t="s">
        <v>18</v>
      </c>
      <c r="D450" s="17">
        <v>420</v>
      </c>
      <c r="E450" s="18">
        <v>1100</v>
      </c>
      <c r="F450" s="7" t="s">
        <v>13</v>
      </c>
      <c r="G450" s="19">
        <v>9.5</v>
      </c>
      <c r="H450" s="19">
        <v>7.3</v>
      </c>
      <c r="I450" s="19">
        <v>0</v>
      </c>
      <c r="J450" s="9">
        <f t="shared" ref="J450:J451" si="1261">(IF(F450="SELL",G450-H450,IF(F450="BUY",H450-G450)))*E450</f>
        <v>-2420</v>
      </c>
      <c r="K450" s="19">
        <v>0</v>
      </c>
      <c r="L450" s="10">
        <f t="shared" ref="L450:L451" si="1262">(K450+J450)/E450</f>
        <v>-2.2000000000000002</v>
      </c>
      <c r="M450" s="10">
        <f t="shared" ref="M450:M451" si="1263">L450*E450</f>
        <v>-2420</v>
      </c>
    </row>
    <row r="451" spans="1:13">
      <c r="A451" s="16">
        <v>43704</v>
      </c>
      <c r="B451" s="7" t="s">
        <v>153</v>
      </c>
      <c r="C451" s="17" t="s">
        <v>18</v>
      </c>
      <c r="D451" s="17">
        <v>280</v>
      </c>
      <c r="E451" s="18">
        <v>3000</v>
      </c>
      <c r="F451" s="7" t="s">
        <v>13</v>
      </c>
      <c r="G451" s="19">
        <v>3.2</v>
      </c>
      <c r="H451" s="19">
        <v>1.9</v>
      </c>
      <c r="I451" s="19">
        <v>0</v>
      </c>
      <c r="J451" s="9">
        <f t="shared" si="1261"/>
        <v>-3900.0000000000009</v>
      </c>
      <c r="K451" s="19">
        <v>0</v>
      </c>
      <c r="L451" s="10">
        <f t="shared" si="1262"/>
        <v>-1.3000000000000003</v>
      </c>
      <c r="M451" s="10">
        <f t="shared" si="1263"/>
        <v>-3900.0000000000009</v>
      </c>
    </row>
    <row r="452" spans="1:13">
      <c r="A452" s="16">
        <v>43703</v>
      </c>
      <c r="B452" s="7" t="s">
        <v>148</v>
      </c>
      <c r="C452" s="17" t="s">
        <v>18</v>
      </c>
      <c r="D452" s="17">
        <v>140</v>
      </c>
      <c r="E452" s="18">
        <v>6000</v>
      </c>
      <c r="F452" s="7" t="s">
        <v>13</v>
      </c>
      <c r="G452" s="19">
        <v>3.25</v>
      </c>
      <c r="H452" s="19">
        <v>4</v>
      </c>
      <c r="I452" s="19">
        <v>0</v>
      </c>
      <c r="J452" s="9">
        <f t="shared" ref="J452:J453" si="1264">(IF(F452="SELL",G452-H452,IF(F452="BUY",H452-G452)))*E452</f>
        <v>4500</v>
      </c>
      <c r="K452" s="19">
        <v>0</v>
      </c>
      <c r="L452" s="10">
        <f t="shared" ref="L452:L453" si="1265">(K452+J452)/E452</f>
        <v>0.75</v>
      </c>
      <c r="M452" s="10">
        <f t="shared" ref="M452:M453" si="1266">L452*E452</f>
        <v>4500</v>
      </c>
    </row>
    <row r="453" spans="1:13">
      <c r="A453" s="16">
        <v>43703</v>
      </c>
      <c r="B453" s="7" t="s">
        <v>164</v>
      </c>
      <c r="C453" s="17" t="s">
        <v>18</v>
      </c>
      <c r="D453" s="17">
        <v>95</v>
      </c>
      <c r="E453" s="18">
        <v>4500</v>
      </c>
      <c r="F453" s="7" t="s">
        <v>13</v>
      </c>
      <c r="G453" s="19">
        <v>5</v>
      </c>
      <c r="H453" s="19">
        <v>5.65</v>
      </c>
      <c r="I453" s="19">
        <v>0</v>
      </c>
      <c r="J453" s="9">
        <f t="shared" si="1264"/>
        <v>2925.0000000000018</v>
      </c>
      <c r="K453" s="19">
        <v>0</v>
      </c>
      <c r="L453" s="10">
        <f t="shared" si="1265"/>
        <v>0.65000000000000036</v>
      </c>
      <c r="M453" s="10">
        <f t="shared" si="1266"/>
        <v>2925.0000000000018</v>
      </c>
    </row>
    <row r="454" spans="1:13">
      <c r="A454" s="16">
        <v>43700</v>
      </c>
      <c r="B454" s="7" t="s">
        <v>164</v>
      </c>
      <c r="C454" s="17" t="s">
        <v>18</v>
      </c>
      <c r="D454" s="17">
        <v>95</v>
      </c>
      <c r="E454" s="18">
        <v>4500</v>
      </c>
      <c r="F454" s="7" t="s">
        <v>13</v>
      </c>
      <c r="G454" s="19">
        <v>6</v>
      </c>
      <c r="H454" s="19">
        <v>7</v>
      </c>
      <c r="I454" s="19">
        <v>0</v>
      </c>
      <c r="J454" s="9">
        <f t="shared" ref="J454" si="1267">(IF(F454="SELL",G454-H454,IF(F454="BUY",H454-G454)))*E454</f>
        <v>4500</v>
      </c>
      <c r="K454" s="19">
        <v>0</v>
      </c>
      <c r="L454" s="10">
        <f t="shared" ref="L454" si="1268">(K454+J454)/E454</f>
        <v>1</v>
      </c>
      <c r="M454" s="10">
        <f t="shared" ref="M454" si="1269">L454*E454</f>
        <v>4500</v>
      </c>
    </row>
    <row r="455" spans="1:13">
      <c r="A455" s="16">
        <v>43698</v>
      </c>
      <c r="B455" s="7" t="s">
        <v>153</v>
      </c>
      <c r="C455" s="17" t="s">
        <v>18</v>
      </c>
      <c r="D455" s="17">
        <v>285</v>
      </c>
      <c r="E455" s="18">
        <v>3000</v>
      </c>
      <c r="F455" s="7" t="s">
        <v>13</v>
      </c>
      <c r="G455" s="19">
        <v>7</v>
      </c>
      <c r="H455" s="19">
        <v>8.5</v>
      </c>
      <c r="I455" s="19">
        <v>10</v>
      </c>
      <c r="J455" s="9">
        <f t="shared" ref="J455" si="1270">(IF(F455="SELL",G455-H455,IF(F455="BUY",H455-G455)))*E455</f>
        <v>4500</v>
      </c>
      <c r="K455" s="19">
        <f>E455*1.5</f>
        <v>4500</v>
      </c>
      <c r="L455" s="10">
        <f t="shared" ref="L455" si="1271">(K455+J455)/E455</f>
        <v>3</v>
      </c>
      <c r="M455" s="10">
        <f t="shared" ref="M455" si="1272">L455*E455</f>
        <v>9000</v>
      </c>
    </row>
    <row r="456" spans="1:13">
      <c r="A456" s="16">
        <v>43697</v>
      </c>
      <c r="B456" s="7" t="s">
        <v>153</v>
      </c>
      <c r="C456" s="17" t="s">
        <v>18</v>
      </c>
      <c r="D456" s="17">
        <v>285</v>
      </c>
      <c r="E456" s="18">
        <v>3000</v>
      </c>
      <c r="F456" s="7" t="s">
        <v>13</v>
      </c>
      <c r="G456" s="19">
        <v>7</v>
      </c>
      <c r="H456" s="19">
        <v>8.5</v>
      </c>
      <c r="I456" s="19">
        <v>0</v>
      </c>
      <c r="J456" s="9">
        <f t="shared" ref="J456" si="1273">(IF(F456="SELL",G456-H456,IF(F456="BUY",H456-G456)))*E456</f>
        <v>4500</v>
      </c>
      <c r="K456" s="19">
        <v>0</v>
      </c>
      <c r="L456" s="10">
        <f t="shared" ref="L456" si="1274">(K456+J456)/E456</f>
        <v>1.5</v>
      </c>
      <c r="M456" s="10">
        <f t="shared" ref="M456" si="1275">L456*E456</f>
        <v>4500</v>
      </c>
    </row>
    <row r="457" spans="1:13">
      <c r="A457" s="16">
        <v>43696</v>
      </c>
      <c r="B457" s="7" t="s">
        <v>153</v>
      </c>
      <c r="C457" s="17" t="s">
        <v>18</v>
      </c>
      <c r="D457" s="17">
        <v>290</v>
      </c>
      <c r="E457" s="18">
        <v>3000</v>
      </c>
      <c r="F457" s="7" t="s">
        <v>13</v>
      </c>
      <c r="G457" s="19">
        <v>8</v>
      </c>
      <c r="H457" s="19">
        <v>8.6999999999999993</v>
      </c>
      <c r="I457" s="19">
        <v>0</v>
      </c>
      <c r="J457" s="9">
        <f t="shared" ref="J457:J458" si="1276">(IF(F457="SELL",G457-H457,IF(F457="BUY",H457-G457)))*E457</f>
        <v>2099.9999999999977</v>
      </c>
      <c r="K457" s="19">
        <v>0</v>
      </c>
      <c r="L457" s="10">
        <f t="shared" ref="L457:L458" si="1277">(K457+J457)/E457</f>
        <v>0.69999999999999929</v>
      </c>
      <c r="M457" s="10">
        <f t="shared" ref="M457:M458" si="1278">L457*E457</f>
        <v>2099.9999999999977</v>
      </c>
    </row>
    <row r="458" spans="1:13">
      <c r="A458" s="16">
        <v>43696</v>
      </c>
      <c r="B458" s="7" t="s">
        <v>147</v>
      </c>
      <c r="C458" s="17" t="s">
        <v>18</v>
      </c>
      <c r="D458" s="17">
        <v>215</v>
      </c>
      <c r="E458" s="18">
        <v>2500</v>
      </c>
      <c r="F458" s="7" t="s">
        <v>13</v>
      </c>
      <c r="G458" s="19">
        <v>5.0999999999999996</v>
      </c>
      <c r="H458" s="19">
        <v>5.6</v>
      </c>
      <c r="I458" s="19">
        <v>0</v>
      </c>
      <c r="J458" s="9">
        <f t="shared" si="1276"/>
        <v>1250</v>
      </c>
      <c r="K458" s="19">
        <v>0</v>
      </c>
      <c r="L458" s="10">
        <f t="shared" si="1277"/>
        <v>0.5</v>
      </c>
      <c r="M458" s="10">
        <f t="shared" si="1278"/>
        <v>1250</v>
      </c>
    </row>
    <row r="459" spans="1:13">
      <c r="A459" s="16">
        <v>43693</v>
      </c>
      <c r="B459" s="7" t="s">
        <v>153</v>
      </c>
      <c r="C459" s="17" t="s">
        <v>18</v>
      </c>
      <c r="D459" s="17">
        <v>285</v>
      </c>
      <c r="E459" s="18">
        <v>3000</v>
      </c>
      <c r="F459" s="7" t="s">
        <v>13</v>
      </c>
      <c r="G459" s="19">
        <v>5.5</v>
      </c>
      <c r="H459" s="19">
        <v>4.75</v>
      </c>
      <c r="I459" s="19">
        <v>0</v>
      </c>
      <c r="J459" s="9">
        <f t="shared" ref="J459:J460" si="1279">(IF(F459="SELL",G459-H459,IF(F459="BUY",H459-G459)))*E459</f>
        <v>-2250</v>
      </c>
      <c r="K459" s="19">
        <v>0</v>
      </c>
      <c r="L459" s="10">
        <f t="shared" ref="L459:L460" si="1280">(K459+J459)/E459</f>
        <v>-0.75</v>
      </c>
      <c r="M459" s="10">
        <f t="shared" ref="M459:M460" si="1281">L459*E459</f>
        <v>-2250</v>
      </c>
    </row>
    <row r="460" spans="1:13">
      <c r="A460" s="16">
        <v>43693</v>
      </c>
      <c r="B460" s="7" t="s">
        <v>171</v>
      </c>
      <c r="C460" s="17" t="s">
        <v>18</v>
      </c>
      <c r="D460" s="17">
        <v>125</v>
      </c>
      <c r="E460" s="18">
        <v>3500</v>
      </c>
      <c r="F460" s="7" t="s">
        <v>13</v>
      </c>
      <c r="G460" s="19">
        <v>3.5</v>
      </c>
      <c r="H460" s="19">
        <v>2.9</v>
      </c>
      <c r="I460" s="19">
        <v>0</v>
      </c>
      <c r="J460" s="9">
        <f t="shared" si="1279"/>
        <v>-2100.0000000000005</v>
      </c>
      <c r="K460" s="19">
        <v>0</v>
      </c>
      <c r="L460" s="10">
        <f t="shared" si="1280"/>
        <v>-0.60000000000000009</v>
      </c>
      <c r="M460" s="10">
        <f t="shared" si="1281"/>
        <v>-2100.0000000000005</v>
      </c>
    </row>
    <row r="461" spans="1:13">
      <c r="A461" s="16">
        <v>43691</v>
      </c>
      <c r="B461" s="7" t="s">
        <v>143</v>
      </c>
      <c r="C461" s="17" t="s">
        <v>18</v>
      </c>
      <c r="D461" s="17">
        <v>120</v>
      </c>
      <c r="E461" s="18">
        <v>3000</v>
      </c>
      <c r="F461" s="7" t="s">
        <v>13</v>
      </c>
      <c r="G461" s="19">
        <v>5</v>
      </c>
      <c r="H461" s="19">
        <v>4.7</v>
      </c>
      <c r="I461" s="19">
        <v>0</v>
      </c>
      <c r="J461" s="9">
        <f t="shared" ref="J461" si="1282">(IF(F461="SELL",G461-H461,IF(F461="BUY",H461-G461)))*E461</f>
        <v>-899.99999999999943</v>
      </c>
      <c r="K461" s="19">
        <v>0</v>
      </c>
      <c r="L461" s="10">
        <f t="shared" ref="L461" si="1283">(K461+J461)/E461</f>
        <v>-0.29999999999999982</v>
      </c>
      <c r="M461" s="10">
        <f t="shared" ref="M461" si="1284">L461*E461</f>
        <v>-899.99999999999943</v>
      </c>
    </row>
    <row r="462" spans="1:13">
      <c r="A462" s="16">
        <v>43690</v>
      </c>
      <c r="B462" s="7" t="s">
        <v>186</v>
      </c>
      <c r="C462" s="17" t="s">
        <v>19</v>
      </c>
      <c r="D462" s="17">
        <v>1280</v>
      </c>
      <c r="E462" s="18">
        <v>500</v>
      </c>
      <c r="F462" s="7" t="s">
        <v>13</v>
      </c>
      <c r="G462" s="19">
        <v>33</v>
      </c>
      <c r="H462" s="19">
        <v>41</v>
      </c>
      <c r="I462" s="19">
        <v>0</v>
      </c>
      <c r="J462" s="9">
        <f t="shared" ref="J462" si="1285">(IF(F462="SELL",G462-H462,IF(F462="BUY",H462-G462)))*E462</f>
        <v>4000</v>
      </c>
      <c r="K462" s="19">
        <v>0</v>
      </c>
      <c r="L462" s="10">
        <f t="shared" ref="L462" si="1286">(K462+J462)/E462</f>
        <v>8</v>
      </c>
      <c r="M462" s="10">
        <f t="shared" ref="M462" si="1287">L462*E462</f>
        <v>4000</v>
      </c>
    </row>
    <row r="463" spans="1:13">
      <c r="A463" s="16">
        <v>43686</v>
      </c>
      <c r="B463" s="7" t="s">
        <v>153</v>
      </c>
      <c r="C463" s="17" t="s">
        <v>18</v>
      </c>
      <c r="D463" s="17">
        <v>295</v>
      </c>
      <c r="E463" s="18">
        <v>3000</v>
      </c>
      <c r="F463" s="7" t="s">
        <v>13</v>
      </c>
      <c r="G463" s="19">
        <v>9.5</v>
      </c>
      <c r="H463" s="19">
        <v>8</v>
      </c>
      <c r="I463" s="19">
        <v>0</v>
      </c>
      <c r="J463" s="9">
        <f t="shared" ref="J463:J464" si="1288">(IF(F463="SELL",G463-H463,IF(F463="BUY",H463-G463)))*E463</f>
        <v>-4500</v>
      </c>
      <c r="K463" s="19">
        <v>0</v>
      </c>
      <c r="L463" s="10">
        <f t="shared" ref="L463:L464" si="1289">(K463+J463)/E463</f>
        <v>-1.5</v>
      </c>
      <c r="M463" s="10">
        <f t="shared" ref="M463:M464" si="1290">L463*E463</f>
        <v>-4500</v>
      </c>
    </row>
    <row r="464" spans="1:13">
      <c r="A464" s="16">
        <v>43686</v>
      </c>
      <c r="B464" s="7" t="s">
        <v>135</v>
      </c>
      <c r="C464" s="17" t="s">
        <v>19</v>
      </c>
      <c r="D464" s="17">
        <v>670</v>
      </c>
      <c r="E464" s="18">
        <v>1200</v>
      </c>
      <c r="F464" s="7" t="s">
        <v>13</v>
      </c>
      <c r="G464" s="19">
        <v>20</v>
      </c>
      <c r="H464" s="19">
        <v>15</v>
      </c>
      <c r="I464" s="19">
        <v>0</v>
      </c>
      <c r="J464" s="9">
        <f t="shared" si="1288"/>
        <v>-6000</v>
      </c>
      <c r="K464" s="19">
        <v>0</v>
      </c>
      <c r="L464" s="10">
        <f t="shared" si="1289"/>
        <v>-5</v>
      </c>
      <c r="M464" s="10">
        <f t="shared" si="1290"/>
        <v>-6000</v>
      </c>
    </row>
    <row r="465" spans="1:13">
      <c r="A465" s="16">
        <v>43685</v>
      </c>
      <c r="B465" s="7" t="s">
        <v>179</v>
      </c>
      <c r="C465" s="17" t="s">
        <v>19</v>
      </c>
      <c r="D465" s="17">
        <v>170</v>
      </c>
      <c r="E465" s="18">
        <v>2800</v>
      </c>
      <c r="F465" s="7" t="s">
        <v>13</v>
      </c>
      <c r="G465" s="19">
        <v>7</v>
      </c>
      <c r="H465" s="19">
        <v>8.5</v>
      </c>
      <c r="I465" s="19">
        <v>0</v>
      </c>
      <c r="J465" s="9">
        <f t="shared" ref="J465" si="1291">(IF(F465="SELL",G465-H465,IF(F465="BUY",H465-G465)))*E465</f>
        <v>4200</v>
      </c>
      <c r="K465" s="19">
        <v>0</v>
      </c>
      <c r="L465" s="10">
        <f t="shared" ref="L465" si="1292">(K465+J465)/E465</f>
        <v>1.5</v>
      </c>
      <c r="M465" s="10">
        <f t="shared" ref="M465" si="1293">L465*E465</f>
        <v>4200</v>
      </c>
    </row>
    <row r="466" spans="1:13">
      <c r="A466" s="16">
        <v>43683</v>
      </c>
      <c r="B466" s="7" t="s">
        <v>185</v>
      </c>
      <c r="C466" s="17" t="s">
        <v>18</v>
      </c>
      <c r="D466" s="17">
        <v>450</v>
      </c>
      <c r="E466" s="18">
        <v>1000</v>
      </c>
      <c r="F466" s="7" t="s">
        <v>13</v>
      </c>
      <c r="G466" s="19">
        <v>28</v>
      </c>
      <c r="H466" s="19">
        <v>22</v>
      </c>
      <c r="I466" s="19">
        <v>0</v>
      </c>
      <c r="J466" s="9">
        <f t="shared" ref="J466" si="1294">(IF(F466="SELL",G466-H466,IF(F466="BUY",H466-G466)))*E466</f>
        <v>-6000</v>
      </c>
      <c r="K466" s="19">
        <v>0</v>
      </c>
      <c r="L466" s="10">
        <f t="shared" ref="L466" si="1295">(K466+J466)/E466</f>
        <v>-6</v>
      </c>
      <c r="M466" s="10">
        <f t="shared" ref="M466" si="1296">L466*E466</f>
        <v>-6000</v>
      </c>
    </row>
    <row r="467" spans="1:13">
      <c r="A467" s="16">
        <v>43679</v>
      </c>
      <c r="B467" s="7" t="s">
        <v>182</v>
      </c>
      <c r="C467" s="17" t="s">
        <v>19</v>
      </c>
      <c r="D467" s="17">
        <v>400</v>
      </c>
      <c r="E467" s="18">
        <v>1200</v>
      </c>
      <c r="F467" s="7" t="s">
        <v>13</v>
      </c>
      <c r="G467" s="19">
        <v>25</v>
      </c>
      <c r="H467" s="19">
        <v>29</v>
      </c>
      <c r="I467" s="19">
        <v>18</v>
      </c>
      <c r="J467" s="9">
        <f t="shared" ref="J467" si="1297">(IF(F467="SELL",G467-H467,IF(F467="BUY",H467-G467)))*E467</f>
        <v>4800</v>
      </c>
      <c r="K467" s="19">
        <f>E467*2.5</f>
        <v>3000</v>
      </c>
      <c r="L467" s="10">
        <f t="shared" ref="L467" si="1298">(K467+J467)/E467</f>
        <v>6.5</v>
      </c>
      <c r="M467" s="10">
        <f t="shared" ref="M467" si="1299">L467*E467</f>
        <v>7800</v>
      </c>
    </row>
    <row r="468" spans="1:13">
      <c r="A468" s="16">
        <v>43678</v>
      </c>
      <c r="B468" s="7" t="s">
        <v>153</v>
      </c>
      <c r="C468" s="17" t="s">
        <v>18</v>
      </c>
      <c r="D468" s="17">
        <v>330</v>
      </c>
      <c r="E468" s="18">
        <v>3000</v>
      </c>
      <c r="F468" s="7" t="s">
        <v>13</v>
      </c>
      <c r="G468" s="19">
        <v>14</v>
      </c>
      <c r="H468" s="19">
        <v>15.5</v>
      </c>
      <c r="I468" s="19">
        <v>18</v>
      </c>
      <c r="J468" s="9">
        <f t="shared" ref="J468" si="1300">(IF(F468="SELL",G468-H468,IF(F468="BUY",H468-G468)))*E468</f>
        <v>4500</v>
      </c>
      <c r="K468" s="19">
        <f>E468*2.5</f>
        <v>7500</v>
      </c>
      <c r="L468" s="10">
        <f t="shared" ref="L468" si="1301">(K468+J468)/E468</f>
        <v>4</v>
      </c>
      <c r="M468" s="10">
        <f t="shared" ref="M468" si="1302">L468*E468</f>
        <v>12000</v>
      </c>
    </row>
    <row r="469" spans="1:13">
      <c r="A469" s="16">
        <v>43677</v>
      </c>
      <c r="B469" s="7" t="s">
        <v>180</v>
      </c>
      <c r="C469" s="17" t="s">
        <v>18</v>
      </c>
      <c r="D469" s="17">
        <v>500</v>
      </c>
      <c r="E469" s="18">
        <v>800</v>
      </c>
      <c r="F469" s="7" t="s">
        <v>13</v>
      </c>
      <c r="G469" s="19">
        <v>53</v>
      </c>
      <c r="H469" s="19">
        <v>59</v>
      </c>
      <c r="I469" s="19">
        <v>0</v>
      </c>
      <c r="J469" s="9">
        <f t="shared" ref="J469" si="1303">(IF(F469="SELL",G469-H469,IF(F469="BUY",H469-G469)))*E469</f>
        <v>4800</v>
      </c>
      <c r="K469" s="19">
        <v>0</v>
      </c>
      <c r="L469" s="10">
        <f t="shared" ref="L469" si="1304">(K469+J469)/E469</f>
        <v>6</v>
      </c>
      <c r="M469" s="10">
        <f t="shared" ref="M469" si="1305">L469*E469</f>
        <v>4800</v>
      </c>
    </row>
    <row r="470" spans="1:13">
      <c r="A470" s="16">
        <v>43676</v>
      </c>
      <c r="B470" s="7" t="s">
        <v>180</v>
      </c>
      <c r="C470" s="17" t="s">
        <v>19</v>
      </c>
      <c r="D470" s="17">
        <v>560</v>
      </c>
      <c r="E470" s="18">
        <v>800</v>
      </c>
      <c r="F470" s="7" t="s">
        <v>13</v>
      </c>
      <c r="G470" s="19">
        <v>50</v>
      </c>
      <c r="H470" s="19">
        <v>55.5</v>
      </c>
      <c r="I470" s="19">
        <v>0</v>
      </c>
      <c r="J470" s="9">
        <f t="shared" ref="J470" si="1306">(IF(F470="SELL",G470-H470,IF(F470="BUY",H470-G470)))*E470</f>
        <v>4400</v>
      </c>
      <c r="K470" s="19">
        <v>0</v>
      </c>
      <c r="L470" s="10">
        <f t="shared" ref="L470" si="1307">(K470+J470)/E470</f>
        <v>5.5</v>
      </c>
      <c r="M470" s="10">
        <f t="shared" ref="M470" si="1308">L470*E470</f>
        <v>4400</v>
      </c>
    </row>
    <row r="471" spans="1:13">
      <c r="A471" s="16">
        <v>43675</v>
      </c>
      <c r="B471" s="7" t="s">
        <v>22</v>
      </c>
      <c r="C471" s="17" t="s">
        <v>18</v>
      </c>
      <c r="D471" s="17">
        <v>1560</v>
      </c>
      <c r="E471" s="18">
        <v>400</v>
      </c>
      <c r="F471" s="7" t="s">
        <v>13</v>
      </c>
      <c r="G471" s="19">
        <v>50</v>
      </c>
      <c r="H471" s="19">
        <v>51.45</v>
      </c>
      <c r="I471" s="19">
        <v>0</v>
      </c>
      <c r="J471" s="9">
        <f t="shared" ref="J471:J472" si="1309">(IF(F471="SELL",G471-H471,IF(F471="BUY",H471-G471)))*E471</f>
        <v>580.00000000000114</v>
      </c>
      <c r="K471" s="19">
        <v>0</v>
      </c>
      <c r="L471" s="10">
        <f t="shared" ref="L471:L472" si="1310">(K471+J471)/E471</f>
        <v>1.4500000000000028</v>
      </c>
      <c r="M471" s="10">
        <f t="shared" ref="M471:M472" si="1311">L471*E471</f>
        <v>580.00000000000114</v>
      </c>
    </row>
    <row r="472" spans="1:13">
      <c r="A472" s="16">
        <v>43675</v>
      </c>
      <c r="B472" s="7" t="s">
        <v>136</v>
      </c>
      <c r="C472" s="17" t="s">
        <v>18</v>
      </c>
      <c r="D472" s="17">
        <v>440</v>
      </c>
      <c r="E472" s="18">
        <v>1061</v>
      </c>
      <c r="F472" s="7" t="s">
        <v>13</v>
      </c>
      <c r="G472" s="19">
        <v>20</v>
      </c>
      <c r="H472" s="19">
        <v>20.399999999999999</v>
      </c>
      <c r="I472" s="19">
        <v>0</v>
      </c>
      <c r="J472" s="9">
        <f t="shared" si="1309"/>
        <v>424.3999999999985</v>
      </c>
      <c r="K472" s="19">
        <v>0</v>
      </c>
      <c r="L472" s="10">
        <f t="shared" si="1310"/>
        <v>0.39999999999999858</v>
      </c>
      <c r="M472" s="10">
        <f t="shared" si="1311"/>
        <v>424.3999999999985</v>
      </c>
    </row>
    <row r="473" spans="1:13">
      <c r="A473" s="16">
        <v>43672</v>
      </c>
      <c r="B473" s="7" t="s">
        <v>140</v>
      </c>
      <c r="C473" s="17" t="s">
        <v>19</v>
      </c>
      <c r="D473" s="17">
        <v>165</v>
      </c>
      <c r="E473" s="18">
        <v>3000</v>
      </c>
      <c r="F473" s="7" t="s">
        <v>13</v>
      </c>
      <c r="G473" s="19">
        <v>7.5</v>
      </c>
      <c r="H473" s="19">
        <v>7.5</v>
      </c>
      <c r="I473" s="19">
        <v>0</v>
      </c>
      <c r="J473" s="9">
        <f t="shared" ref="J473" si="1312">(IF(F473="SELL",G473-H473,IF(F473="BUY",H473-G473)))*E473</f>
        <v>0</v>
      </c>
      <c r="K473" s="19">
        <v>0</v>
      </c>
      <c r="L473" s="10">
        <f t="shared" ref="L473" si="1313">(K473+J473)/E473</f>
        <v>0</v>
      </c>
      <c r="M473" s="10">
        <f t="shared" ref="M473" si="1314">L473*E473</f>
        <v>0</v>
      </c>
    </row>
    <row r="474" spans="1:13">
      <c r="A474" s="16">
        <v>43671</v>
      </c>
      <c r="B474" s="7" t="s">
        <v>184</v>
      </c>
      <c r="C474" s="17" t="s">
        <v>19</v>
      </c>
      <c r="D474" s="17">
        <v>280</v>
      </c>
      <c r="E474" s="18">
        <v>2000</v>
      </c>
      <c r="F474" s="7" t="s">
        <v>13</v>
      </c>
      <c r="G474" s="19">
        <v>9</v>
      </c>
      <c r="H474" s="19">
        <v>7</v>
      </c>
      <c r="I474" s="19">
        <v>0</v>
      </c>
      <c r="J474" s="9">
        <f t="shared" ref="J474" si="1315">(IF(F474="SELL",G474-H474,IF(F474="BUY",H474-G474)))*E474</f>
        <v>-4000</v>
      </c>
      <c r="K474" s="19">
        <v>0</v>
      </c>
      <c r="L474" s="10">
        <f t="shared" ref="L474" si="1316">(K474+J474)/E474</f>
        <v>-2</v>
      </c>
      <c r="M474" s="10">
        <f t="shared" ref="M474" si="1317">L474*E474</f>
        <v>-4000</v>
      </c>
    </row>
    <row r="475" spans="1:13">
      <c r="A475" s="16">
        <v>43670</v>
      </c>
      <c r="B475" s="7" t="s">
        <v>175</v>
      </c>
      <c r="C475" s="17" t="s">
        <v>18</v>
      </c>
      <c r="D475" s="17">
        <v>560</v>
      </c>
      <c r="E475" s="18">
        <v>1000</v>
      </c>
      <c r="F475" s="7" t="s">
        <v>13</v>
      </c>
      <c r="G475" s="19">
        <v>7</v>
      </c>
      <c r="H475" s="19">
        <v>2.5</v>
      </c>
      <c r="I475" s="19">
        <v>0</v>
      </c>
      <c r="J475" s="9">
        <f t="shared" ref="J475" si="1318">(IF(F475="SELL",G475-H475,IF(F475="BUY",H475-G475)))*E475</f>
        <v>-4500</v>
      </c>
      <c r="K475" s="19">
        <v>0</v>
      </c>
      <c r="L475" s="10">
        <f t="shared" ref="L475" si="1319">(K475+J475)/E475</f>
        <v>-4.5</v>
      </c>
      <c r="M475" s="10">
        <f t="shared" ref="M475" si="1320">L475*E475</f>
        <v>-4500</v>
      </c>
    </row>
    <row r="476" spans="1:13">
      <c r="A476" s="16">
        <v>43669</v>
      </c>
      <c r="B476" s="7" t="s">
        <v>153</v>
      </c>
      <c r="C476" s="17" t="s">
        <v>18</v>
      </c>
      <c r="D476" s="17">
        <v>350</v>
      </c>
      <c r="E476" s="18">
        <v>3000</v>
      </c>
      <c r="F476" s="7" t="s">
        <v>13</v>
      </c>
      <c r="G476" s="19">
        <v>5</v>
      </c>
      <c r="H476" s="19">
        <v>6.5</v>
      </c>
      <c r="I476" s="19">
        <v>0</v>
      </c>
      <c r="J476" s="9">
        <f t="shared" ref="J476:J477" si="1321">(IF(F476="SELL",G476-H476,IF(F476="BUY",H476-G476)))*E476</f>
        <v>4500</v>
      </c>
      <c r="K476" s="19">
        <v>0</v>
      </c>
      <c r="L476" s="10">
        <f t="shared" ref="L476:L477" si="1322">(K476+J476)/E476</f>
        <v>1.5</v>
      </c>
      <c r="M476" s="10">
        <f t="shared" ref="M476:M477" si="1323">L476*E476</f>
        <v>4500</v>
      </c>
    </row>
    <row r="477" spans="1:13">
      <c r="A477" s="16">
        <v>43669</v>
      </c>
      <c r="B477" s="7" t="s">
        <v>157</v>
      </c>
      <c r="C477" s="17" t="s">
        <v>19</v>
      </c>
      <c r="D477" s="17">
        <v>200</v>
      </c>
      <c r="E477" s="18">
        <v>3500</v>
      </c>
      <c r="F477" s="7" t="s">
        <v>13</v>
      </c>
      <c r="G477" s="19">
        <v>4</v>
      </c>
      <c r="H477" s="19">
        <v>4</v>
      </c>
      <c r="I477" s="19">
        <v>0</v>
      </c>
      <c r="J477" s="9">
        <f t="shared" si="1321"/>
        <v>0</v>
      </c>
      <c r="K477" s="19">
        <v>0</v>
      </c>
      <c r="L477" s="10">
        <f t="shared" si="1322"/>
        <v>0</v>
      </c>
      <c r="M477" s="10">
        <f t="shared" si="1323"/>
        <v>0</v>
      </c>
    </row>
    <row r="478" spans="1:13">
      <c r="A478" s="16">
        <v>43665</v>
      </c>
      <c r="B478" s="7" t="s">
        <v>183</v>
      </c>
      <c r="C478" s="17" t="s">
        <v>18</v>
      </c>
      <c r="D478" s="17">
        <v>2550</v>
      </c>
      <c r="E478" s="18">
        <v>250</v>
      </c>
      <c r="F478" s="7" t="s">
        <v>13</v>
      </c>
      <c r="G478" s="19">
        <v>22</v>
      </c>
      <c r="H478" s="19">
        <v>25</v>
      </c>
      <c r="I478" s="19">
        <v>0</v>
      </c>
      <c r="J478" s="9">
        <f t="shared" ref="J478" si="1324">(IF(F478="SELL",G478-H478,IF(F478="BUY",H478-G478)))*E478</f>
        <v>750</v>
      </c>
      <c r="K478" s="19">
        <v>0</v>
      </c>
      <c r="L478" s="10">
        <f t="shared" ref="L478" si="1325">(K478+J478)/E478</f>
        <v>3</v>
      </c>
      <c r="M478" s="10">
        <f t="shared" ref="M478" si="1326">L478*E478</f>
        <v>750</v>
      </c>
    </row>
    <row r="479" spans="1:13">
      <c r="A479" s="16">
        <v>43664</v>
      </c>
      <c r="B479" s="7" t="s">
        <v>182</v>
      </c>
      <c r="C479" s="17" t="s">
        <v>19</v>
      </c>
      <c r="D479" s="17">
        <v>590</v>
      </c>
      <c r="E479" s="18">
        <v>1200</v>
      </c>
      <c r="F479" s="7" t="s">
        <v>13</v>
      </c>
      <c r="G479" s="19">
        <v>20</v>
      </c>
      <c r="H479" s="19">
        <v>24</v>
      </c>
      <c r="I479" s="19">
        <v>0</v>
      </c>
      <c r="J479" s="9">
        <f t="shared" ref="J479" si="1327">(IF(F479="SELL",G479-H479,IF(F479="BUY",H479-G479)))*E479</f>
        <v>4800</v>
      </c>
      <c r="K479" s="19">
        <v>0</v>
      </c>
      <c r="L479" s="10">
        <f t="shared" ref="L479" si="1328">(K479+J479)/E479</f>
        <v>4</v>
      </c>
      <c r="M479" s="10">
        <f t="shared" ref="M479" si="1329">L479*E479</f>
        <v>4800</v>
      </c>
    </row>
    <row r="480" spans="1:13">
      <c r="A480" s="16">
        <v>43663</v>
      </c>
      <c r="B480" s="7" t="s">
        <v>172</v>
      </c>
      <c r="C480" s="17" t="s">
        <v>19</v>
      </c>
      <c r="D480" s="17">
        <v>280</v>
      </c>
      <c r="E480" s="18">
        <v>2000</v>
      </c>
      <c r="F480" s="7" t="s">
        <v>13</v>
      </c>
      <c r="G480" s="19">
        <v>7</v>
      </c>
      <c r="H480" s="19">
        <v>6</v>
      </c>
      <c r="I480" s="19">
        <v>0</v>
      </c>
      <c r="J480" s="9">
        <f t="shared" ref="J480" si="1330">(IF(F480="SELL",G480-H480,IF(F480="BUY",H480-G480)))*E480</f>
        <v>-2000</v>
      </c>
      <c r="K480" s="19">
        <v>0</v>
      </c>
      <c r="L480" s="10">
        <f t="shared" ref="L480" si="1331">(K480+J480)/E480</f>
        <v>-1</v>
      </c>
      <c r="M480" s="10">
        <f t="shared" ref="M480" si="1332">L480*E480</f>
        <v>-2000</v>
      </c>
    </row>
    <row r="481" spans="1:13">
      <c r="A481" s="16">
        <v>43662</v>
      </c>
      <c r="B481" s="7" t="s">
        <v>182</v>
      </c>
      <c r="C481" s="17" t="s">
        <v>18</v>
      </c>
      <c r="D481" s="17">
        <v>590</v>
      </c>
      <c r="E481" s="18">
        <v>1200</v>
      </c>
      <c r="F481" s="7" t="s">
        <v>13</v>
      </c>
      <c r="G481" s="19">
        <v>21</v>
      </c>
      <c r="H481" s="19">
        <v>25</v>
      </c>
      <c r="I481" s="19">
        <v>0</v>
      </c>
      <c r="J481" s="9">
        <f t="shared" ref="J481" si="1333">(IF(F481="SELL",G481-H481,IF(F481="BUY",H481-G481)))*E481</f>
        <v>4800</v>
      </c>
      <c r="K481" s="19">
        <v>0</v>
      </c>
      <c r="L481" s="10">
        <f t="shared" ref="L481" si="1334">(K481+J481)/E481</f>
        <v>4</v>
      </c>
      <c r="M481" s="10">
        <f t="shared" ref="M481" si="1335">L481*E481</f>
        <v>4800</v>
      </c>
    </row>
    <row r="482" spans="1:13">
      <c r="A482" s="16">
        <v>43661</v>
      </c>
      <c r="B482" s="7" t="s">
        <v>153</v>
      </c>
      <c r="C482" s="17" t="s">
        <v>18</v>
      </c>
      <c r="D482" s="17">
        <v>360</v>
      </c>
      <c r="E482" s="18">
        <v>3000</v>
      </c>
      <c r="F482" s="7" t="s">
        <v>13</v>
      </c>
      <c r="G482" s="19">
        <v>5.5</v>
      </c>
      <c r="H482" s="19">
        <v>7</v>
      </c>
      <c r="I482" s="19">
        <v>0</v>
      </c>
      <c r="J482" s="9">
        <f t="shared" ref="J482" si="1336">(IF(F482="SELL",G482-H482,IF(F482="BUY",H482-G482)))*E482</f>
        <v>4500</v>
      </c>
      <c r="K482" s="19">
        <v>0</v>
      </c>
      <c r="L482" s="10">
        <f t="shared" ref="L482" si="1337">(K482+J482)/E482</f>
        <v>1.5</v>
      </c>
      <c r="M482" s="10">
        <f t="shared" ref="M482" si="1338">L482*E482</f>
        <v>4500</v>
      </c>
    </row>
    <row r="483" spans="1:13">
      <c r="A483" s="16">
        <v>43658</v>
      </c>
      <c r="B483" s="7" t="s">
        <v>101</v>
      </c>
      <c r="C483" s="17" t="s">
        <v>181</v>
      </c>
      <c r="D483" s="17">
        <v>170</v>
      </c>
      <c r="E483" s="18">
        <v>3000</v>
      </c>
      <c r="F483" s="7" t="s">
        <v>13</v>
      </c>
      <c r="G483" s="19">
        <v>3.75</v>
      </c>
      <c r="H483" s="19">
        <v>4</v>
      </c>
      <c r="I483" s="19">
        <v>0</v>
      </c>
      <c r="J483" s="9">
        <f t="shared" ref="J483" si="1339">(IF(F483="SELL",G483-H483,IF(F483="BUY",H483-G483)))*E483</f>
        <v>750</v>
      </c>
      <c r="K483" s="19">
        <v>0</v>
      </c>
      <c r="L483" s="10">
        <f t="shared" ref="L483" si="1340">(K483+J483)/E483</f>
        <v>0.25</v>
      </c>
      <c r="M483" s="10">
        <f t="shared" ref="M483" si="1341">L483*E483</f>
        <v>750</v>
      </c>
    </row>
    <row r="484" spans="1:13">
      <c r="A484" s="16">
        <v>43657</v>
      </c>
      <c r="B484" s="7" t="s">
        <v>168</v>
      </c>
      <c r="C484" s="17" t="s">
        <v>18</v>
      </c>
      <c r="D484" s="17">
        <v>1300</v>
      </c>
      <c r="E484" s="18">
        <v>600</v>
      </c>
      <c r="F484" s="7" t="s">
        <v>13</v>
      </c>
      <c r="G484" s="19">
        <v>60</v>
      </c>
      <c r="H484" s="19">
        <v>70</v>
      </c>
      <c r="I484" s="19">
        <v>0</v>
      </c>
      <c r="J484" s="9">
        <f t="shared" ref="J484:J485" si="1342">(IF(F484="SELL",G484-H484,IF(F484="BUY",H484-G484)))*E484</f>
        <v>6000</v>
      </c>
      <c r="K484" s="19">
        <v>0</v>
      </c>
      <c r="L484" s="10">
        <f t="shared" ref="L484:L485" si="1343">(K484+J484)/E484</f>
        <v>10</v>
      </c>
      <c r="M484" s="10">
        <f t="shared" ref="M484:M485" si="1344">L484*E484</f>
        <v>6000</v>
      </c>
    </row>
    <row r="485" spans="1:13">
      <c r="A485" s="16">
        <v>43657</v>
      </c>
      <c r="B485" s="7" t="s">
        <v>180</v>
      </c>
      <c r="C485" s="17" t="s">
        <v>18</v>
      </c>
      <c r="D485" s="17">
        <v>660</v>
      </c>
      <c r="E485" s="18">
        <v>800</v>
      </c>
      <c r="F485" s="7" t="s">
        <v>13</v>
      </c>
      <c r="G485" s="19">
        <v>35</v>
      </c>
      <c r="H485" s="19">
        <v>29</v>
      </c>
      <c r="I485" s="19">
        <v>0</v>
      </c>
      <c r="J485" s="9">
        <f t="shared" si="1342"/>
        <v>-4800</v>
      </c>
      <c r="K485" s="19">
        <v>0</v>
      </c>
      <c r="L485" s="10">
        <f t="shared" si="1343"/>
        <v>-6</v>
      </c>
      <c r="M485" s="10">
        <f t="shared" si="1344"/>
        <v>-4800</v>
      </c>
    </row>
    <row r="486" spans="1:13">
      <c r="A486" s="16">
        <v>43656</v>
      </c>
      <c r="B486" s="7" t="s">
        <v>101</v>
      </c>
      <c r="C486" s="17" t="s">
        <v>18</v>
      </c>
      <c r="D486" s="17">
        <v>160</v>
      </c>
      <c r="E486" s="18">
        <v>3000</v>
      </c>
      <c r="F486" s="7" t="s">
        <v>13</v>
      </c>
      <c r="G486" s="19">
        <v>5.5</v>
      </c>
      <c r="H486" s="19">
        <v>6.85</v>
      </c>
      <c r="I486" s="19">
        <v>0</v>
      </c>
      <c r="J486" s="9">
        <f t="shared" ref="J486" si="1345">(IF(F486="SELL",G486-H486,IF(F486="BUY",H486-G486)))*E486</f>
        <v>4049.9999999999991</v>
      </c>
      <c r="K486" s="19">
        <v>0</v>
      </c>
      <c r="L486" s="10">
        <f t="shared" ref="L486" si="1346">(K486+J486)/E486</f>
        <v>1.3499999999999996</v>
      </c>
      <c r="M486" s="10">
        <f t="shared" ref="M486" si="1347">L486*E486</f>
        <v>4049.9999999999991</v>
      </c>
    </row>
    <row r="487" spans="1:13">
      <c r="A487" s="16">
        <v>43655</v>
      </c>
      <c r="B487" s="7" t="s">
        <v>147</v>
      </c>
      <c r="C487" s="17" t="s">
        <v>19</v>
      </c>
      <c r="D487" s="17">
        <v>210</v>
      </c>
      <c r="E487" s="18">
        <v>2500</v>
      </c>
      <c r="F487" s="7" t="s">
        <v>13</v>
      </c>
      <c r="G487" s="19">
        <v>4.5</v>
      </c>
      <c r="H487" s="19">
        <v>6.25</v>
      </c>
      <c r="I487" s="19">
        <v>0</v>
      </c>
      <c r="J487" s="9">
        <f t="shared" ref="J487" si="1348">(IF(F487="SELL",G487-H487,IF(F487="BUY",H487-G487)))*E487</f>
        <v>4375</v>
      </c>
      <c r="K487" s="19">
        <v>0</v>
      </c>
      <c r="L487" s="10">
        <f t="shared" ref="L487" si="1349">(K487+J487)/E487</f>
        <v>1.75</v>
      </c>
      <c r="M487" s="10">
        <f t="shared" ref="M487" si="1350">L487*E487</f>
        <v>4375</v>
      </c>
    </row>
    <row r="488" spans="1:13">
      <c r="A488" s="16">
        <v>43654</v>
      </c>
      <c r="B488" s="7" t="s">
        <v>172</v>
      </c>
      <c r="C488" s="17" t="s">
        <v>18</v>
      </c>
      <c r="D488" s="17">
        <v>280</v>
      </c>
      <c r="E488" s="18">
        <v>2000</v>
      </c>
      <c r="F488" s="7" t="s">
        <v>13</v>
      </c>
      <c r="G488" s="19">
        <v>11</v>
      </c>
      <c r="H488" s="19">
        <v>13</v>
      </c>
      <c r="I488" s="19">
        <v>16</v>
      </c>
      <c r="J488" s="9">
        <f t="shared" ref="J488" si="1351">(IF(F488="SELL",G488-H488,IF(F488="BUY",H488-G488)))*E488</f>
        <v>4000</v>
      </c>
      <c r="K488" s="19">
        <f>E488*3</f>
        <v>6000</v>
      </c>
      <c r="L488" s="10">
        <f t="shared" ref="L488" si="1352">(K488+J488)/E488</f>
        <v>5</v>
      </c>
      <c r="M488" s="10">
        <f t="shared" ref="M488" si="1353">L488*E488</f>
        <v>10000</v>
      </c>
    </row>
    <row r="489" spans="1:13">
      <c r="A489" s="16">
        <v>43651</v>
      </c>
      <c r="B489" s="7" t="s">
        <v>155</v>
      </c>
      <c r="C489" s="17" t="s">
        <v>18</v>
      </c>
      <c r="D489" s="17">
        <v>90</v>
      </c>
      <c r="E489" s="18">
        <v>2200</v>
      </c>
      <c r="F489" s="7" t="s">
        <v>13</v>
      </c>
      <c r="G489" s="19">
        <v>7</v>
      </c>
      <c r="H489" s="19">
        <v>8.1</v>
      </c>
      <c r="I489" s="19">
        <v>0</v>
      </c>
      <c r="J489" s="9">
        <f t="shared" ref="J489" si="1354">(IF(F489="SELL",G489-H489,IF(F489="BUY",H489-G489)))*E489</f>
        <v>2419.9999999999991</v>
      </c>
      <c r="K489" s="19">
        <v>0</v>
      </c>
      <c r="L489" s="10">
        <f t="shared" ref="L489" si="1355">(K489+J489)/E489</f>
        <v>1.0999999999999996</v>
      </c>
      <c r="M489" s="10">
        <f t="shared" ref="M489" si="1356">L489*E489</f>
        <v>2419.9999999999991</v>
      </c>
    </row>
    <row r="490" spans="1:13">
      <c r="A490" s="16">
        <v>43650</v>
      </c>
      <c r="B490" s="7" t="s">
        <v>180</v>
      </c>
      <c r="C490" s="17" t="s">
        <v>19</v>
      </c>
      <c r="D490" s="17">
        <v>720</v>
      </c>
      <c r="E490" s="18">
        <v>800</v>
      </c>
      <c r="F490" s="7" t="s">
        <v>13</v>
      </c>
      <c r="G490" s="19">
        <v>40</v>
      </c>
      <c r="H490" s="19">
        <v>46</v>
      </c>
      <c r="I490" s="19">
        <v>0</v>
      </c>
      <c r="J490" s="9">
        <f t="shared" ref="J490" si="1357">(IF(F490="SELL",G490-H490,IF(F490="BUY",H490-G490)))*E490</f>
        <v>4800</v>
      </c>
      <c r="K490" s="19">
        <v>0</v>
      </c>
      <c r="L490" s="10">
        <f t="shared" ref="L490" si="1358">(K490+J490)/E490</f>
        <v>6</v>
      </c>
      <c r="M490" s="10">
        <f t="shared" ref="M490" si="1359">L490*E490</f>
        <v>4800</v>
      </c>
    </row>
    <row r="491" spans="1:13">
      <c r="A491" s="16">
        <v>43649</v>
      </c>
      <c r="B491" s="7" t="s">
        <v>105</v>
      </c>
      <c r="C491" s="17" t="s">
        <v>18</v>
      </c>
      <c r="D491" s="17">
        <v>660</v>
      </c>
      <c r="E491" s="18">
        <v>1000</v>
      </c>
      <c r="F491" s="7" t="s">
        <v>13</v>
      </c>
      <c r="G491" s="19">
        <v>17</v>
      </c>
      <c r="H491" s="19">
        <v>14.15</v>
      </c>
      <c r="I491" s="19">
        <v>0</v>
      </c>
      <c r="J491" s="9">
        <f t="shared" ref="J491" si="1360">(IF(F491="SELL",G491-H491,IF(F491="BUY",H491-G491)))*E491</f>
        <v>-2849.9999999999995</v>
      </c>
      <c r="K491" s="19">
        <v>0</v>
      </c>
      <c r="L491" s="10">
        <f t="shared" ref="L491" si="1361">(K491+J491)/E491</f>
        <v>-2.8499999999999996</v>
      </c>
      <c r="M491" s="10">
        <f t="shared" ref="M491" si="1362">L491*E491</f>
        <v>-2849.9999999999995</v>
      </c>
    </row>
    <row r="492" spans="1:13">
      <c r="A492" s="16">
        <v>43648</v>
      </c>
      <c r="B492" s="7" t="s">
        <v>163</v>
      </c>
      <c r="C492" s="17" t="s">
        <v>18</v>
      </c>
      <c r="D492" s="17">
        <v>740</v>
      </c>
      <c r="E492" s="18">
        <v>800</v>
      </c>
      <c r="F492" s="7" t="s">
        <v>13</v>
      </c>
      <c r="G492" s="19">
        <v>34</v>
      </c>
      <c r="H492" s="19">
        <v>27.7</v>
      </c>
      <c r="I492" s="19">
        <v>0</v>
      </c>
      <c r="J492" s="9">
        <f t="shared" ref="J492" si="1363">(IF(F492="SELL",G492-H492,IF(F492="BUY",H492-G492)))*E492</f>
        <v>-5040.0000000000009</v>
      </c>
      <c r="K492" s="19">
        <v>0</v>
      </c>
      <c r="L492" s="10">
        <f t="shared" ref="L492" si="1364">(K492+J492)/E492</f>
        <v>-6.3000000000000007</v>
      </c>
      <c r="M492" s="10">
        <f t="shared" ref="M492" si="1365">L492*E492</f>
        <v>-5040.0000000000009</v>
      </c>
    </row>
    <row r="493" spans="1:13">
      <c r="A493" s="16">
        <v>43647</v>
      </c>
      <c r="B493" s="7" t="s">
        <v>153</v>
      </c>
      <c r="C493" s="17" t="s">
        <v>18</v>
      </c>
      <c r="D493" s="17">
        <v>360</v>
      </c>
      <c r="E493" s="18">
        <v>3000</v>
      </c>
      <c r="F493" s="7" t="s">
        <v>13</v>
      </c>
      <c r="G493" s="19">
        <v>10</v>
      </c>
      <c r="H493" s="19">
        <v>8.6999999999999993</v>
      </c>
      <c r="I493" s="19">
        <v>0</v>
      </c>
      <c r="J493" s="9">
        <f t="shared" ref="J493" si="1366">(IF(F493="SELL",G493-H493,IF(F493="BUY",H493-G493)))*E493</f>
        <v>-3900.0000000000023</v>
      </c>
      <c r="K493" s="19">
        <v>0</v>
      </c>
      <c r="L493" s="10">
        <f t="shared" ref="L493" si="1367">(K493+J493)/E493</f>
        <v>-1.3000000000000007</v>
      </c>
      <c r="M493" s="10">
        <f t="shared" ref="M493" si="1368">L493*E493</f>
        <v>-3900.0000000000023</v>
      </c>
    </row>
    <row r="494" spans="1:13">
      <c r="A494" s="16">
        <v>43644</v>
      </c>
      <c r="B494" s="7" t="s">
        <v>153</v>
      </c>
      <c r="C494" s="17" t="s">
        <v>19</v>
      </c>
      <c r="D494" s="17">
        <v>365</v>
      </c>
      <c r="E494" s="18">
        <v>3000</v>
      </c>
      <c r="F494" s="7" t="s">
        <v>13</v>
      </c>
      <c r="G494" s="19">
        <v>11.5</v>
      </c>
      <c r="H494" s="19">
        <v>9.6</v>
      </c>
      <c r="I494" s="19">
        <v>0</v>
      </c>
      <c r="J494" s="9">
        <f t="shared" ref="J494" si="1369">(IF(F494="SELL",G494-H494,IF(F494="BUY",H494-G494)))*E494</f>
        <v>-5700.0000000000009</v>
      </c>
      <c r="K494" s="19">
        <v>0</v>
      </c>
      <c r="L494" s="10">
        <f t="shared" ref="L494" si="1370">(K494+J494)/E494</f>
        <v>-1.9000000000000004</v>
      </c>
      <c r="M494" s="10">
        <f t="shared" ref="M494" si="1371">L494*E494</f>
        <v>-5700.0000000000009</v>
      </c>
    </row>
    <row r="495" spans="1:13">
      <c r="A495" s="16">
        <v>43642</v>
      </c>
      <c r="B495" s="7" t="s">
        <v>179</v>
      </c>
      <c r="C495" s="17" t="s">
        <v>19</v>
      </c>
      <c r="D495" s="17">
        <v>180</v>
      </c>
      <c r="E495" s="18">
        <v>2600</v>
      </c>
      <c r="F495" s="7" t="s">
        <v>13</v>
      </c>
      <c r="G495" s="19">
        <v>2</v>
      </c>
      <c r="H495" s="19">
        <v>4</v>
      </c>
      <c r="I495" s="19">
        <v>0</v>
      </c>
      <c r="J495" s="9">
        <f t="shared" ref="J495" si="1372">(IF(F495="SELL",G495-H495,IF(F495="BUY",H495-G495)))*E495</f>
        <v>5200</v>
      </c>
      <c r="K495" s="19">
        <v>0</v>
      </c>
      <c r="L495" s="10">
        <f t="shared" ref="L495" si="1373">(K495+J495)/E495</f>
        <v>2</v>
      </c>
      <c r="M495" s="10">
        <f t="shared" ref="M495" si="1374">L495*E495</f>
        <v>5200</v>
      </c>
    </row>
    <row r="496" spans="1:13">
      <c r="A496" s="16">
        <v>43641</v>
      </c>
      <c r="B496" s="7" t="s">
        <v>148</v>
      </c>
      <c r="C496" s="17" t="s">
        <v>19</v>
      </c>
      <c r="D496" s="17">
        <v>160</v>
      </c>
      <c r="E496" s="18">
        <v>6000</v>
      </c>
      <c r="F496" s="7" t="s">
        <v>13</v>
      </c>
      <c r="G496" s="19">
        <v>2</v>
      </c>
      <c r="H496" s="19">
        <v>2.8</v>
      </c>
      <c r="I496" s="19">
        <v>0</v>
      </c>
      <c r="J496" s="9">
        <f t="shared" ref="J496" si="1375">(IF(F496="SELL",G496-H496,IF(F496="BUY",H496-G496)))*E496</f>
        <v>4799.9999999999991</v>
      </c>
      <c r="K496" s="19">
        <v>0</v>
      </c>
      <c r="L496" s="10">
        <f t="shared" ref="L496" si="1376">(K496+J496)/E496</f>
        <v>0.79999999999999982</v>
      </c>
      <c r="M496" s="10">
        <f t="shared" ref="M496" si="1377">L496*E496</f>
        <v>4799.9999999999991</v>
      </c>
    </row>
    <row r="497" spans="1:13">
      <c r="A497" s="16">
        <v>43640</v>
      </c>
      <c r="B497" s="7" t="s">
        <v>156</v>
      </c>
      <c r="C497" s="17" t="s">
        <v>19</v>
      </c>
      <c r="D497" s="17">
        <v>100</v>
      </c>
      <c r="E497" s="18">
        <v>3200</v>
      </c>
      <c r="F497" s="7" t="s">
        <v>13</v>
      </c>
      <c r="G497" s="19">
        <v>3.9</v>
      </c>
      <c r="H497" s="19">
        <v>2.9</v>
      </c>
      <c r="I497" s="19">
        <v>0</v>
      </c>
      <c r="J497" s="9">
        <f t="shared" ref="J497" si="1378">(IF(F497="SELL",G497-H497,IF(F497="BUY",H497-G497)))*E497</f>
        <v>-3200</v>
      </c>
      <c r="K497" s="19">
        <v>0</v>
      </c>
      <c r="L497" s="10">
        <f t="shared" ref="L497" si="1379">(K497+J497)/E497</f>
        <v>-1</v>
      </c>
      <c r="M497" s="10">
        <f t="shared" ref="M497" si="1380">L497*E497</f>
        <v>-3200</v>
      </c>
    </row>
    <row r="498" spans="1:13">
      <c r="A498" s="16">
        <v>43637</v>
      </c>
      <c r="B498" s="7" t="s">
        <v>150</v>
      </c>
      <c r="C498" s="17" t="s">
        <v>19</v>
      </c>
      <c r="D498" s="17">
        <v>1300</v>
      </c>
      <c r="E498" s="18">
        <v>750</v>
      </c>
      <c r="F498" s="7" t="s">
        <v>13</v>
      </c>
      <c r="G498" s="19">
        <v>17</v>
      </c>
      <c r="H498" s="19">
        <v>14</v>
      </c>
      <c r="I498" s="19">
        <v>0</v>
      </c>
      <c r="J498" s="9">
        <f t="shared" ref="J498" si="1381">(IF(F498="SELL",G498-H498,IF(F498="BUY",H498-G498)))*E498</f>
        <v>-2250</v>
      </c>
      <c r="K498" s="19">
        <v>0</v>
      </c>
      <c r="L498" s="10">
        <f t="shared" ref="L498" si="1382">(K498+J498)/E498</f>
        <v>-3</v>
      </c>
      <c r="M498" s="10">
        <f t="shared" ref="M498" si="1383">L498*E498</f>
        <v>-2250</v>
      </c>
    </row>
    <row r="499" spans="1:13">
      <c r="A499" s="16">
        <v>43636</v>
      </c>
      <c r="B499" s="7" t="s">
        <v>179</v>
      </c>
      <c r="C499" s="17" t="s">
        <v>19</v>
      </c>
      <c r="D499" s="17">
        <v>180</v>
      </c>
      <c r="E499" s="18">
        <v>2600</v>
      </c>
      <c r="F499" s="7" t="s">
        <v>13</v>
      </c>
      <c r="G499" s="19">
        <v>5</v>
      </c>
      <c r="H499" s="19">
        <v>5</v>
      </c>
      <c r="I499" s="19">
        <v>0</v>
      </c>
      <c r="J499" s="9">
        <f t="shared" ref="J499" si="1384">(IF(F499="SELL",G499-H499,IF(F499="BUY",H499-G499)))*E499</f>
        <v>0</v>
      </c>
      <c r="K499" s="19">
        <v>0</v>
      </c>
      <c r="L499" s="10">
        <f t="shared" ref="L499" si="1385">(K499+J499)/E499</f>
        <v>0</v>
      </c>
      <c r="M499" s="10">
        <f t="shared" ref="M499" si="1386">L499*E499</f>
        <v>0</v>
      </c>
    </row>
    <row r="500" spans="1:13">
      <c r="A500" s="16">
        <v>43635</v>
      </c>
      <c r="B500" s="7" t="s">
        <v>178</v>
      </c>
      <c r="C500" s="17" t="s">
        <v>19</v>
      </c>
      <c r="D500" s="17">
        <v>540</v>
      </c>
      <c r="E500" s="18">
        <v>1000</v>
      </c>
      <c r="F500" s="7" t="s">
        <v>13</v>
      </c>
      <c r="G500" s="19">
        <v>4.5</v>
      </c>
      <c r="H500" s="19">
        <v>9</v>
      </c>
      <c r="I500" s="19">
        <v>0</v>
      </c>
      <c r="J500" s="9">
        <f t="shared" ref="J500" si="1387">(IF(F500="SELL",G500-H500,IF(F500="BUY",H500-G500)))*E500</f>
        <v>4500</v>
      </c>
      <c r="K500" s="19">
        <v>0</v>
      </c>
      <c r="L500" s="10">
        <f t="shared" ref="L500" si="1388">(K500+J500)/E500</f>
        <v>4.5</v>
      </c>
      <c r="M500" s="10">
        <f t="shared" ref="M500" si="1389">L500*E500</f>
        <v>4500</v>
      </c>
    </row>
    <row r="501" spans="1:13">
      <c r="A501" s="16">
        <v>43634</v>
      </c>
      <c r="B501" s="7" t="s">
        <v>177</v>
      </c>
      <c r="C501" s="17" t="s">
        <v>19</v>
      </c>
      <c r="D501" s="17">
        <v>1060</v>
      </c>
      <c r="E501" s="18">
        <v>600</v>
      </c>
      <c r="F501" s="7" t="s">
        <v>13</v>
      </c>
      <c r="G501" s="19">
        <v>20</v>
      </c>
      <c r="H501" s="19">
        <v>17.3</v>
      </c>
      <c r="I501" s="19">
        <v>0</v>
      </c>
      <c r="J501" s="9">
        <f t="shared" ref="J501" si="1390">(IF(F501="SELL",G501-H501,IF(F501="BUY",H501-G501)))*E501</f>
        <v>-1619.9999999999995</v>
      </c>
      <c r="K501" s="19">
        <v>0</v>
      </c>
      <c r="L501" s="10">
        <f t="shared" ref="L501" si="1391">(K501+J501)/E501</f>
        <v>-2.6999999999999993</v>
      </c>
      <c r="M501" s="10">
        <f t="shared" ref="M501" si="1392">L501*E501</f>
        <v>-1619.9999999999995</v>
      </c>
    </row>
    <row r="502" spans="1:13">
      <c r="A502" s="16">
        <v>43633</v>
      </c>
      <c r="B502" s="7" t="s">
        <v>172</v>
      </c>
      <c r="C502" s="17" t="s">
        <v>18</v>
      </c>
      <c r="D502" s="17">
        <v>260</v>
      </c>
      <c r="E502" s="18">
        <v>2000</v>
      </c>
      <c r="F502" s="7" t="s">
        <v>13</v>
      </c>
      <c r="G502" s="19">
        <v>7.25</v>
      </c>
      <c r="H502" s="19">
        <v>8.5</v>
      </c>
      <c r="I502" s="19">
        <v>0</v>
      </c>
      <c r="J502" s="9">
        <f t="shared" ref="J502" si="1393">(IF(F502="SELL",G502-H502,IF(F502="BUY",H502-G502)))*E502</f>
        <v>2500</v>
      </c>
      <c r="K502" s="19">
        <v>0</v>
      </c>
      <c r="L502" s="10">
        <f t="shared" ref="L502" si="1394">(K502+J502)/E502</f>
        <v>1.25</v>
      </c>
      <c r="M502" s="10">
        <f t="shared" ref="M502" si="1395">L502*E502</f>
        <v>2500</v>
      </c>
    </row>
    <row r="503" spans="1:13">
      <c r="A503" s="16">
        <v>43630</v>
      </c>
      <c r="B503" s="7" t="s">
        <v>138</v>
      </c>
      <c r="C503" s="17" t="s">
        <v>18</v>
      </c>
      <c r="D503" s="17">
        <v>340</v>
      </c>
      <c r="E503" s="18">
        <v>1300</v>
      </c>
      <c r="F503" s="7" t="s">
        <v>13</v>
      </c>
      <c r="G503" s="19">
        <v>12.5</v>
      </c>
      <c r="H503" s="19">
        <v>18</v>
      </c>
      <c r="I503" s="19">
        <v>25</v>
      </c>
      <c r="J503" s="9">
        <f t="shared" ref="J503" si="1396">(IF(F503="SELL",G503-H503,IF(F503="BUY",H503-G503)))*E503</f>
        <v>7150</v>
      </c>
      <c r="K503" s="19">
        <f>E503*7</f>
        <v>9100</v>
      </c>
      <c r="L503" s="10">
        <f t="shared" ref="L503" si="1397">(K503+J503)/E503</f>
        <v>12.5</v>
      </c>
      <c r="M503" s="10">
        <f t="shared" ref="M503" si="1398">L503*E503</f>
        <v>16250</v>
      </c>
    </row>
    <row r="504" spans="1:13">
      <c r="A504" s="16">
        <v>43629</v>
      </c>
      <c r="B504" s="7" t="s">
        <v>176</v>
      </c>
      <c r="C504" s="17" t="s">
        <v>19</v>
      </c>
      <c r="D504" s="17">
        <v>310</v>
      </c>
      <c r="E504" s="18">
        <v>2667</v>
      </c>
      <c r="F504" s="7" t="s">
        <v>13</v>
      </c>
      <c r="G504" s="19">
        <v>8</v>
      </c>
      <c r="H504" s="19">
        <v>6.75</v>
      </c>
      <c r="I504" s="19">
        <v>0</v>
      </c>
      <c r="J504" s="9">
        <f t="shared" ref="J504" si="1399">(IF(F504="SELL",G504-H504,IF(F504="BUY",H504-G504)))*E504</f>
        <v>-3333.75</v>
      </c>
      <c r="K504" s="19">
        <v>0</v>
      </c>
      <c r="L504" s="10">
        <f t="shared" ref="L504" si="1400">(K504+J504)/E504</f>
        <v>-1.25</v>
      </c>
      <c r="M504" s="10">
        <f t="shared" ref="M504" si="1401">L504*E504</f>
        <v>-3333.75</v>
      </c>
    </row>
    <row r="505" spans="1:13">
      <c r="A505" s="16">
        <v>43628</v>
      </c>
      <c r="B505" s="7" t="s">
        <v>175</v>
      </c>
      <c r="C505" s="17" t="s">
        <v>19</v>
      </c>
      <c r="D505" s="17">
        <v>640</v>
      </c>
      <c r="E505" s="18">
        <v>1000</v>
      </c>
      <c r="F505" s="7" t="s">
        <v>13</v>
      </c>
      <c r="G505" s="19">
        <v>23</v>
      </c>
      <c r="H505" s="19">
        <v>20</v>
      </c>
      <c r="I505" s="19">
        <v>0</v>
      </c>
      <c r="J505" s="9">
        <f t="shared" ref="J505" si="1402">(IF(F505="SELL",G505-H505,IF(F505="BUY",H505-G505)))*E505</f>
        <v>-3000</v>
      </c>
      <c r="K505" s="19">
        <v>0</v>
      </c>
      <c r="L505" s="10">
        <f t="shared" ref="L505" si="1403">(K505+J505)/E505</f>
        <v>-3</v>
      </c>
      <c r="M505" s="10">
        <f t="shared" ref="M505" si="1404">L505*E505</f>
        <v>-3000</v>
      </c>
    </row>
    <row r="506" spans="1:13">
      <c r="A506" s="16">
        <v>43627</v>
      </c>
      <c r="B506" s="7" t="s">
        <v>137</v>
      </c>
      <c r="C506" s="17" t="s">
        <v>18</v>
      </c>
      <c r="D506" s="17">
        <v>390</v>
      </c>
      <c r="E506" s="18">
        <v>1100</v>
      </c>
      <c r="F506" s="7" t="s">
        <v>13</v>
      </c>
      <c r="G506" s="19">
        <v>11</v>
      </c>
      <c r="H506" s="19">
        <v>15</v>
      </c>
      <c r="I506" s="19">
        <v>0</v>
      </c>
      <c r="J506" s="9">
        <f t="shared" ref="J506" si="1405">(IF(F506="SELL",G506-H506,IF(F506="BUY",H506-G506)))*E506</f>
        <v>4400</v>
      </c>
      <c r="K506" s="19">
        <v>0</v>
      </c>
      <c r="L506" s="10">
        <f t="shared" ref="L506" si="1406">(K506+J506)/E506</f>
        <v>4</v>
      </c>
      <c r="M506" s="10">
        <f t="shared" ref="M506" si="1407">L506*E506</f>
        <v>4400</v>
      </c>
    </row>
    <row r="507" spans="1:13">
      <c r="A507" s="16">
        <v>43626</v>
      </c>
      <c r="B507" s="7" t="s">
        <v>171</v>
      </c>
      <c r="C507" s="17" t="s">
        <v>18</v>
      </c>
      <c r="D507" s="17">
        <v>160</v>
      </c>
      <c r="E507" s="18">
        <v>3500</v>
      </c>
      <c r="F507" s="7" t="s">
        <v>13</v>
      </c>
      <c r="G507" s="19">
        <v>4.5</v>
      </c>
      <c r="H507" s="19">
        <v>3.55</v>
      </c>
      <c r="I507" s="19">
        <v>0</v>
      </c>
      <c r="J507" s="9">
        <f t="shared" ref="J507" si="1408">(IF(F507="SELL",G507-H507,IF(F507="BUY",H507-G507)))*E507</f>
        <v>-3325.0000000000005</v>
      </c>
      <c r="K507" s="19">
        <v>0</v>
      </c>
      <c r="L507" s="10">
        <f t="shared" ref="L507" si="1409">(K507+J507)/E507</f>
        <v>-0.95000000000000018</v>
      </c>
      <c r="M507" s="10">
        <f t="shared" ref="M507" si="1410">L507*E507</f>
        <v>-3325.0000000000005</v>
      </c>
    </row>
    <row r="508" spans="1:13">
      <c r="A508" s="16">
        <v>43623</v>
      </c>
      <c r="B508" s="7" t="s">
        <v>173</v>
      </c>
      <c r="C508" s="17" t="s">
        <v>18</v>
      </c>
      <c r="D508" s="17">
        <v>100</v>
      </c>
      <c r="E508" s="18">
        <v>4700</v>
      </c>
      <c r="F508" s="7" t="s">
        <v>13</v>
      </c>
      <c r="G508" s="19">
        <v>2.5</v>
      </c>
      <c r="H508" s="19">
        <v>1.6</v>
      </c>
      <c r="I508" s="19">
        <v>0</v>
      </c>
      <c r="J508" s="9">
        <f t="shared" ref="J508:J509" si="1411">(IF(F508="SELL",G508-H508,IF(F508="BUY",H508-G508)))*E508</f>
        <v>-4230</v>
      </c>
      <c r="K508" s="19">
        <v>0</v>
      </c>
      <c r="L508" s="10">
        <f t="shared" ref="L508:L509" si="1412">(K508+J508)/E508</f>
        <v>-0.9</v>
      </c>
      <c r="M508" s="10">
        <f t="shared" ref="M508:M509" si="1413">L508*E508</f>
        <v>-4230</v>
      </c>
    </row>
    <row r="509" spans="1:13">
      <c r="A509" s="16">
        <v>43623</v>
      </c>
      <c r="B509" s="7" t="s">
        <v>174</v>
      </c>
      <c r="C509" s="17" t="s">
        <v>19</v>
      </c>
      <c r="D509" s="17">
        <v>230</v>
      </c>
      <c r="E509" s="18">
        <v>2500</v>
      </c>
      <c r="F509" s="7" t="s">
        <v>13</v>
      </c>
      <c r="G509" s="19">
        <v>4.4000000000000004</v>
      </c>
      <c r="H509" s="19">
        <v>2.5</v>
      </c>
      <c r="I509" s="19">
        <v>0</v>
      </c>
      <c r="J509" s="9">
        <f t="shared" si="1411"/>
        <v>-4750.0000000000009</v>
      </c>
      <c r="K509" s="19">
        <v>0</v>
      </c>
      <c r="L509" s="10">
        <f t="shared" si="1412"/>
        <v>-1.9000000000000004</v>
      </c>
      <c r="M509" s="10">
        <f t="shared" si="1413"/>
        <v>-4750.0000000000009</v>
      </c>
    </row>
    <row r="510" spans="1:13">
      <c r="A510" s="16">
        <v>43619</v>
      </c>
      <c r="B510" s="7" t="s">
        <v>153</v>
      </c>
      <c r="C510" s="17" t="s">
        <v>19</v>
      </c>
      <c r="D510" s="17">
        <v>360</v>
      </c>
      <c r="E510" s="18">
        <v>3000</v>
      </c>
      <c r="F510" s="7" t="s">
        <v>13</v>
      </c>
      <c r="G510" s="19">
        <v>8.5</v>
      </c>
      <c r="H510" s="19">
        <v>9.1999999999999993</v>
      </c>
      <c r="I510" s="19">
        <v>0</v>
      </c>
      <c r="J510" s="9">
        <f t="shared" ref="J510" si="1414">(IF(F510="SELL",G510-H510,IF(F510="BUY",H510-G510)))*E510</f>
        <v>2099.9999999999977</v>
      </c>
      <c r="K510" s="19">
        <v>0</v>
      </c>
      <c r="L510" s="10">
        <f t="shared" ref="L510" si="1415">(K510+J510)/E510</f>
        <v>0.69999999999999929</v>
      </c>
      <c r="M510" s="10">
        <f t="shared" ref="M510" si="1416">L510*E510</f>
        <v>2099.9999999999977</v>
      </c>
    </row>
    <row r="511" spans="1:13">
      <c r="A511" s="16">
        <v>43616</v>
      </c>
      <c r="B511" s="7" t="s">
        <v>172</v>
      </c>
      <c r="C511" s="17" t="s">
        <v>19</v>
      </c>
      <c r="D511" s="17">
        <v>280</v>
      </c>
      <c r="E511" s="18">
        <v>2000</v>
      </c>
      <c r="F511" s="7" t="s">
        <v>13</v>
      </c>
      <c r="G511" s="19">
        <v>12</v>
      </c>
      <c r="H511" s="19">
        <v>10.15</v>
      </c>
      <c r="I511" s="19">
        <v>0</v>
      </c>
      <c r="J511" s="9">
        <f t="shared" ref="J511" si="1417">(IF(F511="SELL",G511-H511,IF(F511="BUY",H511-G511)))*E511</f>
        <v>-3699.9999999999991</v>
      </c>
      <c r="K511" s="19">
        <v>0</v>
      </c>
      <c r="L511" s="10">
        <f t="shared" ref="L511" si="1418">(K511+J511)/E511</f>
        <v>-1.8499999999999996</v>
      </c>
      <c r="M511" s="10">
        <f t="shared" ref="M511" si="1419">L511*E511</f>
        <v>-3699.9999999999991</v>
      </c>
    </row>
    <row r="512" spans="1:13">
      <c r="A512" s="16">
        <v>43615</v>
      </c>
      <c r="B512" s="7" t="s">
        <v>153</v>
      </c>
      <c r="C512" s="17" t="s">
        <v>19</v>
      </c>
      <c r="D512" s="17">
        <v>350</v>
      </c>
      <c r="E512" s="18">
        <v>3000</v>
      </c>
      <c r="F512" s="7" t="s">
        <v>13</v>
      </c>
      <c r="G512" s="19">
        <v>3</v>
      </c>
      <c r="H512" s="19">
        <v>1</v>
      </c>
      <c r="I512" s="19">
        <v>0</v>
      </c>
      <c r="J512" s="9">
        <f t="shared" ref="J512" si="1420">(IF(F512="SELL",G512-H512,IF(F512="BUY",H512-G512)))*E512</f>
        <v>-6000</v>
      </c>
      <c r="K512" s="19">
        <v>0</v>
      </c>
      <c r="L512" s="10">
        <f t="shared" ref="L512" si="1421">(K512+J512)/E512</f>
        <v>-2</v>
      </c>
      <c r="M512" s="10">
        <f t="shared" ref="M512" si="1422">L512*E512</f>
        <v>-6000</v>
      </c>
    </row>
    <row r="513" spans="1:13">
      <c r="A513" s="16">
        <v>43613</v>
      </c>
      <c r="B513" s="7" t="s">
        <v>157</v>
      </c>
      <c r="C513" s="17" t="s">
        <v>19</v>
      </c>
      <c r="D513" s="17">
        <v>205</v>
      </c>
      <c r="E513" s="18">
        <v>3500</v>
      </c>
      <c r="F513" s="7" t="s">
        <v>13</v>
      </c>
      <c r="G513" s="19">
        <v>2.5</v>
      </c>
      <c r="H513" s="19">
        <v>4</v>
      </c>
      <c r="I513" s="19">
        <v>0</v>
      </c>
      <c r="J513" s="9">
        <f t="shared" ref="J513" si="1423">(IF(F513="SELL",G513-H513,IF(F513="BUY",H513-G513)))*E513</f>
        <v>5250</v>
      </c>
      <c r="K513" s="19">
        <v>0</v>
      </c>
      <c r="L513" s="10">
        <f t="shared" ref="L513" si="1424">(K513+J513)/E513</f>
        <v>1.5</v>
      </c>
      <c r="M513" s="10">
        <f t="shared" ref="M513" si="1425">L513*E513</f>
        <v>5250</v>
      </c>
    </row>
    <row r="514" spans="1:13">
      <c r="A514" s="16">
        <v>43612</v>
      </c>
      <c r="B514" s="7" t="s">
        <v>171</v>
      </c>
      <c r="C514" s="17" t="s">
        <v>19</v>
      </c>
      <c r="D514" s="17">
        <v>150</v>
      </c>
      <c r="E514" s="18">
        <v>3500</v>
      </c>
      <c r="F514" s="7" t="s">
        <v>13</v>
      </c>
      <c r="G514" s="19">
        <v>8.5</v>
      </c>
      <c r="H514" s="19">
        <v>10</v>
      </c>
      <c r="I514" s="19">
        <v>12.4</v>
      </c>
      <c r="J514" s="9">
        <f t="shared" ref="J514:J515" si="1426">(IF(F514="SELL",G514-H514,IF(F514="BUY",H514-G514)))*E514</f>
        <v>5250</v>
      </c>
      <c r="K514" s="19">
        <f>E514*2.4</f>
        <v>8400</v>
      </c>
      <c r="L514" s="10">
        <f t="shared" ref="L514:L515" si="1427">(K514+J514)/E514</f>
        <v>3.9</v>
      </c>
      <c r="M514" s="10">
        <f t="shared" ref="M514:M515" si="1428">L514*E514</f>
        <v>13650</v>
      </c>
    </row>
    <row r="515" spans="1:13">
      <c r="A515" s="16">
        <v>43612</v>
      </c>
      <c r="B515" s="7" t="s">
        <v>157</v>
      </c>
      <c r="C515" s="17" t="s">
        <v>19</v>
      </c>
      <c r="D515" s="17">
        <v>200</v>
      </c>
      <c r="E515" s="18">
        <v>3500</v>
      </c>
      <c r="F515" s="7" t="s">
        <v>13</v>
      </c>
      <c r="G515" s="19">
        <v>4.25</v>
      </c>
      <c r="H515" s="19">
        <v>3.85</v>
      </c>
      <c r="I515" s="19">
        <v>0</v>
      </c>
      <c r="J515" s="9">
        <f t="shared" si="1426"/>
        <v>-1399.9999999999998</v>
      </c>
      <c r="K515" s="19">
        <v>0</v>
      </c>
      <c r="L515" s="10">
        <f t="shared" si="1427"/>
        <v>-0.39999999999999991</v>
      </c>
      <c r="M515" s="10">
        <f t="shared" si="1428"/>
        <v>-1399.9999999999998</v>
      </c>
    </row>
    <row r="516" spans="1:13">
      <c r="A516" s="16">
        <v>43609</v>
      </c>
      <c r="B516" s="7" t="s">
        <v>105</v>
      </c>
      <c r="C516" s="17" t="s">
        <v>19</v>
      </c>
      <c r="D516" s="17">
        <v>650</v>
      </c>
      <c r="E516" s="18">
        <v>1000</v>
      </c>
      <c r="F516" s="7" t="s">
        <v>13</v>
      </c>
      <c r="G516" s="19">
        <v>14</v>
      </c>
      <c r="H516" s="19">
        <v>18</v>
      </c>
      <c r="I516" s="19">
        <v>0</v>
      </c>
      <c r="J516" s="9">
        <f t="shared" ref="J516:J517" si="1429">(IF(F516="SELL",G516-H516,IF(F516="BUY",H516-G516)))*E516</f>
        <v>4000</v>
      </c>
      <c r="K516" s="19">
        <v>0</v>
      </c>
      <c r="L516" s="10">
        <f t="shared" ref="L516:L517" si="1430">(K516+J516)/E516</f>
        <v>4</v>
      </c>
      <c r="M516" s="10">
        <f t="shared" ref="M516:M517" si="1431">L516*E516</f>
        <v>4000</v>
      </c>
    </row>
    <row r="517" spans="1:13">
      <c r="A517" s="16">
        <v>43608</v>
      </c>
      <c r="B517" s="7" t="s">
        <v>147</v>
      </c>
      <c r="C517" s="17" t="s">
        <v>19</v>
      </c>
      <c r="D517" s="17">
        <v>230</v>
      </c>
      <c r="E517" s="18">
        <v>2500</v>
      </c>
      <c r="F517" s="7" t="s">
        <v>13</v>
      </c>
      <c r="G517" s="19">
        <v>3.75</v>
      </c>
      <c r="H517" s="19">
        <v>1.5</v>
      </c>
      <c r="I517" s="19">
        <v>0</v>
      </c>
      <c r="J517" s="9">
        <f t="shared" si="1429"/>
        <v>-5625</v>
      </c>
      <c r="K517" s="19">
        <v>0</v>
      </c>
      <c r="L517" s="10">
        <f t="shared" si="1430"/>
        <v>-2.25</v>
      </c>
      <c r="M517" s="10">
        <f t="shared" si="1431"/>
        <v>-5625</v>
      </c>
    </row>
    <row r="518" spans="1:13">
      <c r="A518" s="16">
        <v>43607</v>
      </c>
      <c r="B518" s="7" t="s">
        <v>122</v>
      </c>
      <c r="C518" s="17" t="s">
        <v>19</v>
      </c>
      <c r="D518" s="17">
        <v>380</v>
      </c>
      <c r="E518" s="18">
        <v>1800</v>
      </c>
      <c r="F518" s="7" t="s">
        <v>13</v>
      </c>
      <c r="G518" s="19">
        <v>16.5</v>
      </c>
      <c r="H518" s="19">
        <v>18</v>
      </c>
      <c r="I518" s="19">
        <v>0</v>
      </c>
      <c r="J518" s="9">
        <f t="shared" ref="J518" si="1432">(IF(F518="SELL",G518-H518,IF(F518="BUY",H518-G518)))*E518</f>
        <v>2700</v>
      </c>
      <c r="K518" s="19">
        <v>0</v>
      </c>
      <c r="L518" s="10">
        <f t="shared" ref="L518" si="1433">(K518+J518)/E518</f>
        <v>1.5</v>
      </c>
      <c r="M518" s="10">
        <f t="shared" ref="M518" si="1434">L518*E518</f>
        <v>2700</v>
      </c>
    </row>
    <row r="519" spans="1:13">
      <c r="A519" s="16">
        <v>43606</v>
      </c>
      <c r="B519" s="7" t="s">
        <v>60</v>
      </c>
      <c r="C519" s="17" t="s">
        <v>19</v>
      </c>
      <c r="D519" s="17">
        <v>680</v>
      </c>
      <c r="E519" s="18">
        <v>1400</v>
      </c>
      <c r="F519" s="7" t="s">
        <v>13</v>
      </c>
      <c r="G519" s="19">
        <v>36</v>
      </c>
      <c r="H519" s="19">
        <v>41</v>
      </c>
      <c r="I519" s="19">
        <v>46</v>
      </c>
      <c r="J519" s="9">
        <f t="shared" ref="J519" si="1435">(IF(F519="SELL",G519-H519,IF(F519="BUY",H519-G519)))*E519</f>
        <v>7000</v>
      </c>
      <c r="K519" s="19">
        <f>E519*5</f>
        <v>7000</v>
      </c>
      <c r="L519" s="10">
        <f t="shared" ref="L519" si="1436">(K519+J519)/E519</f>
        <v>10</v>
      </c>
      <c r="M519" s="10">
        <f t="shared" ref="M519" si="1437">L519*E519</f>
        <v>14000</v>
      </c>
    </row>
    <row r="520" spans="1:13">
      <c r="A520" s="16">
        <v>43605</v>
      </c>
      <c r="B520" s="7" t="s">
        <v>153</v>
      </c>
      <c r="C520" s="17" t="s">
        <v>19</v>
      </c>
      <c r="D520" s="17">
        <v>340</v>
      </c>
      <c r="E520" s="18">
        <v>3000</v>
      </c>
      <c r="F520" s="7" t="s">
        <v>13</v>
      </c>
      <c r="G520" s="19">
        <v>10.5</v>
      </c>
      <c r="H520" s="19">
        <v>12</v>
      </c>
      <c r="I520" s="19">
        <v>14</v>
      </c>
      <c r="J520" s="9">
        <f t="shared" ref="J520" si="1438">(IF(F520="SELL",G520-H520,IF(F520="BUY",H520-G520)))*E520</f>
        <v>4500</v>
      </c>
      <c r="K520" s="19">
        <f>E520*2</f>
        <v>6000</v>
      </c>
      <c r="L520" s="10">
        <f t="shared" ref="L520" si="1439">(K520+J520)/E520</f>
        <v>3.5</v>
      </c>
      <c r="M520" s="10">
        <f t="shared" ref="M520" si="1440">L520*E520</f>
        <v>10500</v>
      </c>
    </row>
    <row r="521" spans="1:13">
      <c r="A521" s="16">
        <v>43601</v>
      </c>
      <c r="B521" s="7" t="s">
        <v>137</v>
      </c>
      <c r="C521" s="17" t="s">
        <v>18</v>
      </c>
      <c r="D521" s="17">
        <v>400</v>
      </c>
      <c r="E521" s="18">
        <v>1100</v>
      </c>
      <c r="F521" s="7" t="s">
        <v>13</v>
      </c>
      <c r="G521" s="19">
        <v>20</v>
      </c>
      <c r="H521" s="19">
        <v>24</v>
      </c>
      <c r="I521" s="19">
        <v>28</v>
      </c>
      <c r="J521" s="9">
        <f t="shared" ref="J521" si="1441">(IF(F521="SELL",G521-H521,IF(F521="BUY",H521-G521)))*E521</f>
        <v>4400</v>
      </c>
      <c r="K521" s="19">
        <f>E521*4</f>
        <v>4400</v>
      </c>
      <c r="L521" s="10">
        <f t="shared" ref="L521" si="1442">(K521+J521)/E521</f>
        <v>8</v>
      </c>
      <c r="M521" s="10">
        <f t="shared" ref="M521" si="1443">L521*E521</f>
        <v>8800</v>
      </c>
    </row>
    <row r="522" spans="1:13">
      <c r="A522" s="16">
        <v>43600</v>
      </c>
      <c r="B522" s="7" t="s">
        <v>153</v>
      </c>
      <c r="C522" s="17" t="s">
        <v>18</v>
      </c>
      <c r="D522" s="17">
        <v>310</v>
      </c>
      <c r="E522" s="18">
        <v>3000</v>
      </c>
      <c r="F522" s="7" t="s">
        <v>13</v>
      </c>
      <c r="G522" s="19">
        <v>10.5</v>
      </c>
      <c r="H522" s="19">
        <v>10</v>
      </c>
      <c r="I522" s="19">
        <v>0</v>
      </c>
      <c r="J522" s="9">
        <f t="shared" ref="J522" si="1444">(IF(F522="SELL",G522-H522,IF(F522="BUY",H522-G522)))*E522</f>
        <v>-1500</v>
      </c>
      <c r="K522" s="19">
        <v>0</v>
      </c>
      <c r="L522" s="10">
        <f t="shared" ref="L522" si="1445">(K522+J522)/E522</f>
        <v>-0.5</v>
      </c>
      <c r="M522" s="10">
        <f t="shared" ref="M522" si="1446">L522*E522</f>
        <v>-1500</v>
      </c>
    </row>
    <row r="523" spans="1:13">
      <c r="A523" s="16">
        <v>43600</v>
      </c>
      <c r="B523" s="7" t="s">
        <v>153</v>
      </c>
      <c r="C523" s="17" t="s">
        <v>18</v>
      </c>
      <c r="D523" s="17">
        <v>310</v>
      </c>
      <c r="E523" s="18">
        <v>3000</v>
      </c>
      <c r="F523" s="7" t="s">
        <v>13</v>
      </c>
      <c r="G523" s="19">
        <v>11.5</v>
      </c>
      <c r="H523" s="19">
        <v>10</v>
      </c>
      <c r="I523" s="19">
        <v>0</v>
      </c>
      <c r="J523" s="9">
        <f t="shared" ref="J523" si="1447">(IF(F523="SELL",G523-H523,IF(F523="BUY",H523-G523)))*E523</f>
        <v>-4500</v>
      </c>
      <c r="K523" s="19">
        <v>0</v>
      </c>
      <c r="L523" s="10">
        <f t="shared" ref="L523" si="1448">(K523+J523)/E523</f>
        <v>-1.5</v>
      </c>
      <c r="M523" s="10">
        <f t="shared" ref="M523" si="1449">L523*E523</f>
        <v>-4500</v>
      </c>
    </row>
    <row r="524" spans="1:13">
      <c r="A524" s="16">
        <v>43599</v>
      </c>
      <c r="B524" s="7" t="s">
        <v>137</v>
      </c>
      <c r="C524" s="17" t="s">
        <v>18</v>
      </c>
      <c r="D524" s="17">
        <v>420</v>
      </c>
      <c r="E524" s="18">
        <v>1100</v>
      </c>
      <c r="F524" s="7" t="s">
        <v>13</v>
      </c>
      <c r="G524" s="19">
        <v>25</v>
      </c>
      <c r="H524" s="19">
        <v>28</v>
      </c>
      <c r="I524" s="19">
        <v>0</v>
      </c>
      <c r="J524" s="9">
        <f t="shared" ref="J524" si="1450">(IF(F524="SELL",G524-H524,IF(F524="BUY",H524-G524)))*E524</f>
        <v>3300</v>
      </c>
      <c r="K524" s="19">
        <v>0</v>
      </c>
      <c r="L524" s="10">
        <f t="shared" ref="L524" si="1451">(K524+J524)/E524</f>
        <v>3</v>
      </c>
      <c r="M524" s="10">
        <f t="shared" ref="M524" si="1452">L524*E524</f>
        <v>3300</v>
      </c>
    </row>
    <row r="525" spans="1:13">
      <c r="A525" s="16">
        <v>43598</v>
      </c>
      <c r="B525" s="7" t="s">
        <v>136</v>
      </c>
      <c r="C525" s="17" t="s">
        <v>18</v>
      </c>
      <c r="D525" s="17">
        <v>480</v>
      </c>
      <c r="E525" s="18">
        <v>1061</v>
      </c>
      <c r="F525" s="7" t="s">
        <v>13</v>
      </c>
      <c r="G525" s="19">
        <v>18.5</v>
      </c>
      <c r="H525" s="19">
        <v>20.5</v>
      </c>
      <c r="I525" s="19">
        <v>0</v>
      </c>
      <c r="J525" s="9">
        <f t="shared" ref="J525" si="1453">(IF(F525="SELL",G525-H525,IF(F525="BUY",H525-G525)))*E525</f>
        <v>2122</v>
      </c>
      <c r="K525" s="19">
        <v>0</v>
      </c>
      <c r="L525" s="10">
        <f t="shared" ref="L525" si="1454">(K525+J525)/E525</f>
        <v>2</v>
      </c>
      <c r="M525" s="10">
        <f t="shared" ref="M525" si="1455">L525*E525</f>
        <v>2122</v>
      </c>
    </row>
    <row r="526" spans="1:13">
      <c r="A526" s="16">
        <v>43595</v>
      </c>
      <c r="B526" s="7" t="s">
        <v>138</v>
      </c>
      <c r="C526" s="17" t="s">
        <v>19</v>
      </c>
      <c r="D526" s="17">
        <v>370</v>
      </c>
      <c r="E526" s="18">
        <v>1300</v>
      </c>
      <c r="F526" s="7" t="s">
        <v>13</v>
      </c>
      <c r="G526" s="19">
        <v>26</v>
      </c>
      <c r="H526" s="19">
        <v>26</v>
      </c>
      <c r="I526" s="19">
        <v>0</v>
      </c>
      <c r="J526" s="9">
        <f t="shared" ref="J526" si="1456">(IF(F526="SELL",G526-H526,IF(F526="BUY",H526-G526)))*E526</f>
        <v>0</v>
      </c>
      <c r="K526" s="20">
        <v>0</v>
      </c>
      <c r="L526" s="10">
        <f t="shared" ref="L526" si="1457">(K526+J526)/E526</f>
        <v>0</v>
      </c>
      <c r="M526" s="10">
        <f t="shared" ref="M526" si="1458">L526*E526</f>
        <v>0</v>
      </c>
    </row>
    <row r="527" spans="1:13">
      <c r="A527" s="16">
        <v>43594</v>
      </c>
      <c r="B527" s="7" t="s">
        <v>153</v>
      </c>
      <c r="C527" s="17" t="s">
        <v>18</v>
      </c>
      <c r="D527" s="17">
        <v>300</v>
      </c>
      <c r="E527" s="18">
        <v>3000</v>
      </c>
      <c r="F527" s="7" t="s">
        <v>13</v>
      </c>
      <c r="G527" s="19">
        <v>14.3</v>
      </c>
      <c r="H527" s="19">
        <v>13.3</v>
      </c>
      <c r="I527" s="19">
        <v>0</v>
      </c>
      <c r="J527" s="9">
        <f t="shared" ref="J527" si="1459">(IF(F527="SELL",G527-H527,IF(F527="BUY",H527-G527)))*E527</f>
        <v>-3000</v>
      </c>
      <c r="K527" s="20">
        <v>0</v>
      </c>
      <c r="L527" s="10">
        <f t="shared" ref="L527" si="1460">(K527+J527)/E527</f>
        <v>-1</v>
      </c>
      <c r="M527" s="10">
        <f t="shared" ref="M527" si="1461">L527*E527</f>
        <v>-3000</v>
      </c>
    </row>
    <row r="528" spans="1:13">
      <c r="A528" s="16">
        <v>43593</v>
      </c>
      <c r="B528" s="7" t="s">
        <v>164</v>
      </c>
      <c r="C528" s="17" t="s">
        <v>18</v>
      </c>
      <c r="D528" s="17">
        <v>120</v>
      </c>
      <c r="E528" s="18">
        <v>4500</v>
      </c>
      <c r="F528" s="7" t="s">
        <v>13</v>
      </c>
      <c r="G528" s="19">
        <v>6.25</v>
      </c>
      <c r="H528" s="19">
        <v>6.9</v>
      </c>
      <c r="I528" s="19">
        <v>0</v>
      </c>
      <c r="J528" s="9">
        <f t="shared" ref="J528" si="1462">(IF(F528="SELL",G528-H528,IF(F528="BUY",H528-G528)))*E528</f>
        <v>2925.0000000000018</v>
      </c>
      <c r="K528" s="20">
        <v>0</v>
      </c>
      <c r="L528" s="10">
        <f t="shared" ref="L528" si="1463">(K528+J528)/E528</f>
        <v>0.65000000000000036</v>
      </c>
      <c r="M528" s="10">
        <f t="shared" ref="M528" si="1464">L528*E528</f>
        <v>2925.0000000000018</v>
      </c>
    </row>
    <row r="529" spans="1:13">
      <c r="A529" s="16">
        <v>43592</v>
      </c>
      <c r="B529" s="7" t="s">
        <v>170</v>
      </c>
      <c r="C529" s="17" t="s">
        <v>18</v>
      </c>
      <c r="D529" s="17">
        <v>290</v>
      </c>
      <c r="E529" s="18">
        <v>3200</v>
      </c>
      <c r="F529" s="7" t="s">
        <v>13</v>
      </c>
      <c r="G529" s="19">
        <v>4.8</v>
      </c>
      <c r="H529" s="19">
        <v>5.0999999999999996</v>
      </c>
      <c r="I529" s="19">
        <v>0</v>
      </c>
      <c r="J529" s="9">
        <f t="shared" ref="J529" si="1465">(IF(F529="SELL",G529-H529,IF(F529="BUY",H529-G529)))*E529</f>
        <v>959.99999999999943</v>
      </c>
      <c r="K529" s="20">
        <v>0</v>
      </c>
      <c r="L529" s="10">
        <f t="shared" ref="L529" si="1466">(K529+J529)/E529</f>
        <v>0.29999999999999982</v>
      </c>
      <c r="M529" s="10">
        <f t="shared" ref="M529" si="1467">L529*E529</f>
        <v>959.99999999999943</v>
      </c>
    </row>
    <row r="530" spans="1:13">
      <c r="A530" s="16">
        <v>43591</v>
      </c>
      <c r="B530" s="7" t="s">
        <v>169</v>
      </c>
      <c r="C530" s="17" t="s">
        <v>19</v>
      </c>
      <c r="D530" s="17">
        <v>270</v>
      </c>
      <c r="E530" s="18">
        <v>2000</v>
      </c>
      <c r="F530" s="7" t="s">
        <v>13</v>
      </c>
      <c r="G530" s="19">
        <v>15</v>
      </c>
      <c r="H530" s="19">
        <v>16.45</v>
      </c>
      <c r="I530" s="19">
        <v>0</v>
      </c>
      <c r="J530" s="9">
        <f t="shared" ref="J530" si="1468">(IF(F530="SELL",G530-H530,IF(F530="BUY",H530-G530)))*E530</f>
        <v>2899.9999999999986</v>
      </c>
      <c r="K530" s="20">
        <v>0</v>
      </c>
      <c r="L530" s="10">
        <f t="shared" ref="L530" si="1469">(K530+J530)/E530</f>
        <v>1.4499999999999993</v>
      </c>
      <c r="M530" s="10">
        <f t="shared" ref="M530" si="1470">L530*E530</f>
        <v>2899.9999999999986</v>
      </c>
    </row>
    <row r="531" spans="1:13">
      <c r="A531" s="16">
        <v>43588</v>
      </c>
      <c r="B531" s="7" t="s">
        <v>168</v>
      </c>
      <c r="C531" s="17" t="s">
        <v>19</v>
      </c>
      <c r="D531" s="17">
        <v>1580</v>
      </c>
      <c r="E531" s="18">
        <v>600</v>
      </c>
      <c r="F531" s="7" t="s">
        <v>13</v>
      </c>
      <c r="G531" s="19">
        <v>74</v>
      </c>
      <c r="H531" s="19">
        <v>80</v>
      </c>
      <c r="I531" s="19">
        <v>88</v>
      </c>
      <c r="J531" s="9">
        <f t="shared" ref="J531" si="1471">(IF(F531="SELL",G531-H531,IF(F531="BUY",H531-G531)))*E531</f>
        <v>3600</v>
      </c>
      <c r="K531" s="20">
        <f>E531*8</f>
        <v>4800</v>
      </c>
      <c r="L531" s="10">
        <f t="shared" ref="L531" si="1472">(K531+J531)/E531</f>
        <v>14</v>
      </c>
      <c r="M531" s="10">
        <f t="shared" ref="M531" si="1473">L531*E531</f>
        <v>8400</v>
      </c>
    </row>
    <row r="532" spans="1:13">
      <c r="A532" s="16">
        <v>43585</v>
      </c>
      <c r="B532" s="7" t="s">
        <v>65</v>
      </c>
      <c r="C532" s="17" t="s">
        <v>18</v>
      </c>
      <c r="D532" s="17">
        <v>260</v>
      </c>
      <c r="E532" s="18">
        <v>2000</v>
      </c>
      <c r="F532" s="7" t="s">
        <v>13</v>
      </c>
      <c r="G532" s="19">
        <v>12.7</v>
      </c>
      <c r="H532" s="19">
        <v>14.5</v>
      </c>
      <c r="I532" s="19">
        <v>15.95</v>
      </c>
      <c r="J532" s="9">
        <f t="shared" ref="J532" si="1474">(IF(F532="SELL",G532-H532,IF(F532="BUY",H532-G532)))*E532</f>
        <v>3600.0000000000014</v>
      </c>
      <c r="K532" s="20">
        <f>E532*1.45</f>
        <v>2900</v>
      </c>
      <c r="L532" s="10">
        <f t="shared" ref="L532" si="1475">(K532+J532)/E532</f>
        <v>3.2500000000000009</v>
      </c>
      <c r="M532" s="10">
        <f t="shared" ref="M532" si="1476">L532*E532</f>
        <v>6500.0000000000018</v>
      </c>
    </row>
    <row r="533" spans="1:13">
      <c r="A533" s="16">
        <v>43581</v>
      </c>
      <c r="B533" s="7" t="s">
        <v>60</v>
      </c>
      <c r="C533" s="17" t="s">
        <v>19</v>
      </c>
      <c r="D533" s="17">
        <v>580</v>
      </c>
      <c r="E533" s="18">
        <v>1400</v>
      </c>
      <c r="F533" s="7" t="s">
        <v>13</v>
      </c>
      <c r="G533" s="19">
        <v>32.6</v>
      </c>
      <c r="H533" s="19">
        <v>30.5</v>
      </c>
      <c r="I533" s="19">
        <v>0</v>
      </c>
      <c r="J533" s="9">
        <f t="shared" ref="J533" si="1477">(IF(F533="SELL",G533-H533,IF(F533="BUY",H533-G533)))*E533</f>
        <v>-2940.0000000000018</v>
      </c>
      <c r="K533" s="20">
        <v>0</v>
      </c>
      <c r="L533" s="10">
        <f t="shared" ref="L533" si="1478">(K533+J533)/E533</f>
        <v>-2.1000000000000014</v>
      </c>
      <c r="M533" s="10">
        <f t="shared" ref="M533" si="1479">L533*E533</f>
        <v>-2940.0000000000018</v>
      </c>
    </row>
    <row r="534" spans="1:13">
      <c r="A534" s="16">
        <v>43579</v>
      </c>
      <c r="B534" s="7" t="s">
        <v>167</v>
      </c>
      <c r="C534" s="17" t="s">
        <v>18</v>
      </c>
      <c r="D534" s="17">
        <v>167.5</v>
      </c>
      <c r="E534" s="18">
        <v>3750</v>
      </c>
      <c r="F534" s="7" t="s">
        <v>13</v>
      </c>
      <c r="G534" s="19">
        <v>2.2000000000000002</v>
      </c>
      <c r="H534" s="19">
        <v>1.2</v>
      </c>
      <c r="I534" s="19">
        <v>0</v>
      </c>
      <c r="J534" s="9">
        <f t="shared" ref="J534" si="1480">(IF(F534="SELL",G534-H534,IF(F534="BUY",H534-G534)))*E534</f>
        <v>-3750.0000000000009</v>
      </c>
      <c r="K534" s="20">
        <v>0</v>
      </c>
      <c r="L534" s="10">
        <f t="shared" ref="L534" si="1481">(K534+J534)/E534</f>
        <v>-1.0000000000000002</v>
      </c>
      <c r="M534" s="10">
        <f t="shared" ref="M534" si="1482">L534*E534</f>
        <v>-3750.0000000000009</v>
      </c>
    </row>
    <row r="535" spans="1:13">
      <c r="A535" s="16">
        <v>43577</v>
      </c>
      <c r="B535" s="7" t="s">
        <v>122</v>
      </c>
      <c r="C535" s="17" t="s">
        <v>18</v>
      </c>
      <c r="D535" s="17">
        <v>340</v>
      </c>
      <c r="E535" s="18">
        <v>1800</v>
      </c>
      <c r="F535" s="7" t="s">
        <v>13</v>
      </c>
      <c r="G535" s="19">
        <v>6</v>
      </c>
      <c r="H535" s="19">
        <v>6.5</v>
      </c>
      <c r="I535" s="19">
        <v>0</v>
      </c>
      <c r="J535" s="9">
        <f t="shared" ref="J535" si="1483">(IF(F535="SELL",G535-H535,IF(F535="BUY",H535-G535)))*E535</f>
        <v>900</v>
      </c>
      <c r="K535" s="20">
        <v>0</v>
      </c>
      <c r="L535" s="10">
        <f t="shared" ref="L535" si="1484">(K535+J535)/E535</f>
        <v>0.5</v>
      </c>
      <c r="M535" s="10">
        <f t="shared" ref="M535" si="1485">L535*E535</f>
        <v>900</v>
      </c>
    </row>
    <row r="536" spans="1:13">
      <c r="A536" s="16">
        <v>43573</v>
      </c>
      <c r="B536" s="7" t="s">
        <v>153</v>
      </c>
      <c r="C536" s="17" t="s">
        <v>18</v>
      </c>
      <c r="D536" s="17">
        <v>310</v>
      </c>
      <c r="E536" s="18">
        <v>3000</v>
      </c>
      <c r="F536" s="7" t="s">
        <v>13</v>
      </c>
      <c r="G536" s="19">
        <v>4</v>
      </c>
      <c r="H536" s="19">
        <v>6</v>
      </c>
      <c r="I536" s="19">
        <v>0</v>
      </c>
      <c r="J536" s="9">
        <f t="shared" ref="J536" si="1486">(IF(F536="SELL",G536-H536,IF(F536="BUY",H536-G536)))*E536</f>
        <v>6000</v>
      </c>
      <c r="K536" s="20">
        <v>0</v>
      </c>
      <c r="L536" s="10">
        <f t="shared" ref="L536" si="1487">(K536+J536)/E536</f>
        <v>2</v>
      </c>
      <c r="M536" s="10">
        <f t="shared" ref="M536" si="1488">L536*E536</f>
        <v>6000</v>
      </c>
    </row>
    <row r="537" spans="1:13">
      <c r="A537" s="16">
        <v>43571</v>
      </c>
      <c r="B537" s="7" t="s">
        <v>166</v>
      </c>
      <c r="C537" s="17" t="s">
        <v>19</v>
      </c>
      <c r="D537" s="17">
        <v>55</v>
      </c>
      <c r="E537" s="18">
        <v>20000</v>
      </c>
      <c r="F537" s="7" t="s">
        <v>13</v>
      </c>
      <c r="G537" s="19">
        <v>2.2999999999999998</v>
      </c>
      <c r="H537" s="19">
        <v>1.9</v>
      </c>
      <c r="I537" s="19">
        <v>0</v>
      </c>
      <c r="J537" s="9">
        <f t="shared" ref="J537" si="1489">(IF(F537="SELL",G537-H537,IF(F537="BUY",H537-G537)))*E537</f>
        <v>-7999.9999999999982</v>
      </c>
      <c r="K537" s="20">
        <v>0</v>
      </c>
      <c r="L537" s="10">
        <f t="shared" ref="L537" si="1490">(K537+J537)/E537</f>
        <v>-0.39999999999999991</v>
      </c>
      <c r="M537" s="10">
        <f t="shared" ref="M537" si="1491">L537*E537</f>
        <v>-7999.9999999999982</v>
      </c>
    </row>
    <row r="538" spans="1:13">
      <c r="A538" s="16">
        <v>43570</v>
      </c>
      <c r="B538" s="7" t="s">
        <v>148</v>
      </c>
      <c r="C538" s="17" t="s">
        <v>19</v>
      </c>
      <c r="D538" s="17">
        <v>157.5</v>
      </c>
      <c r="E538" s="18">
        <v>6000</v>
      </c>
      <c r="F538" s="7" t="s">
        <v>13</v>
      </c>
      <c r="G538" s="19">
        <v>2.5</v>
      </c>
      <c r="H538" s="19">
        <v>2.1</v>
      </c>
      <c r="I538" s="19">
        <v>0</v>
      </c>
      <c r="J538" s="9">
        <f t="shared" ref="J538" si="1492">(IF(F538="SELL",G538-H538,IF(F538="BUY",H538-G538)))*E538</f>
        <v>-2399.9999999999995</v>
      </c>
      <c r="K538" s="20">
        <v>0</v>
      </c>
      <c r="L538" s="10">
        <f t="shared" ref="L538" si="1493">(K538+J538)/E538</f>
        <v>-0.39999999999999991</v>
      </c>
      <c r="M538" s="10">
        <f t="shared" ref="M538" si="1494">L538*E538</f>
        <v>-2399.9999999999995</v>
      </c>
    </row>
    <row r="539" spans="1:13">
      <c r="A539" s="16">
        <v>43565</v>
      </c>
      <c r="B539" s="7" t="s">
        <v>145</v>
      </c>
      <c r="C539" s="17" t="s">
        <v>19</v>
      </c>
      <c r="D539" s="17">
        <v>560</v>
      </c>
      <c r="E539" s="18">
        <v>1250</v>
      </c>
      <c r="F539" s="7" t="s">
        <v>13</v>
      </c>
      <c r="G539" s="19">
        <v>14</v>
      </c>
      <c r="H539" s="19">
        <v>0</v>
      </c>
      <c r="I539" s="19">
        <v>0</v>
      </c>
      <c r="J539" s="9">
        <v>0</v>
      </c>
      <c r="K539" s="20">
        <v>0</v>
      </c>
      <c r="L539" s="10">
        <f t="shared" ref="L539" si="1495">(K539+J539)/E539</f>
        <v>0</v>
      </c>
      <c r="M539" s="10">
        <f t="shared" ref="M539" si="1496">L539*E539</f>
        <v>0</v>
      </c>
    </row>
    <row r="540" spans="1:13">
      <c r="A540" s="16">
        <v>43564</v>
      </c>
      <c r="B540" s="7" t="s">
        <v>74</v>
      </c>
      <c r="C540" s="17" t="s">
        <v>18</v>
      </c>
      <c r="D540" s="17">
        <v>140</v>
      </c>
      <c r="E540" s="18">
        <v>4000</v>
      </c>
      <c r="F540" s="7" t="s">
        <v>13</v>
      </c>
      <c r="G540" s="19">
        <v>7</v>
      </c>
      <c r="H540" s="19">
        <v>8.4</v>
      </c>
      <c r="I540" s="19">
        <v>0</v>
      </c>
      <c r="J540" s="9">
        <f t="shared" ref="J540" si="1497">(IF(F540="SELL",G540-H540,IF(F540="BUY",H540-G540)))*E540</f>
        <v>5600.0000000000018</v>
      </c>
      <c r="K540" s="20">
        <v>0</v>
      </c>
      <c r="L540" s="10">
        <f t="shared" ref="L540" si="1498">(K540+J540)/E540</f>
        <v>1.4000000000000004</v>
      </c>
      <c r="M540" s="10">
        <f t="shared" ref="M540" si="1499">L540*E540</f>
        <v>5600.0000000000018</v>
      </c>
    </row>
    <row r="541" spans="1:13">
      <c r="A541" s="16">
        <v>43560</v>
      </c>
      <c r="B541" s="7" t="s">
        <v>165</v>
      </c>
      <c r="C541" s="17" t="s">
        <v>18</v>
      </c>
      <c r="D541" s="17">
        <v>370</v>
      </c>
      <c r="E541" s="18">
        <v>1500</v>
      </c>
      <c r="F541" s="7" t="s">
        <v>13</v>
      </c>
      <c r="G541" s="19">
        <v>14</v>
      </c>
      <c r="H541" s="19">
        <v>0</v>
      </c>
      <c r="I541" s="19">
        <v>0</v>
      </c>
      <c r="J541" s="9">
        <v>0</v>
      </c>
      <c r="K541" s="20">
        <v>0</v>
      </c>
      <c r="L541" s="10">
        <f t="shared" ref="L541" si="1500">(K541+J541)/E541</f>
        <v>0</v>
      </c>
      <c r="M541" s="10">
        <f t="shared" ref="M541" si="1501">L541*E541</f>
        <v>0</v>
      </c>
    </row>
    <row r="542" spans="1:13">
      <c r="A542" s="16">
        <v>43557</v>
      </c>
      <c r="B542" s="7" t="s">
        <v>164</v>
      </c>
      <c r="C542" s="17" t="s">
        <v>19</v>
      </c>
      <c r="D542" s="17">
        <v>155</v>
      </c>
      <c r="E542" s="18">
        <v>4500</v>
      </c>
      <c r="F542" s="7" t="s">
        <v>13</v>
      </c>
      <c r="G542" s="19">
        <v>5.75</v>
      </c>
      <c r="H542" s="19">
        <v>4.5</v>
      </c>
      <c r="I542" s="19">
        <v>0</v>
      </c>
      <c r="J542" s="9">
        <f t="shared" ref="J542" si="1502">(IF(F542="SELL",G542-H542,IF(F542="BUY",H542-G542)))*E542</f>
        <v>-5625</v>
      </c>
      <c r="K542" s="20">
        <v>0</v>
      </c>
      <c r="L542" s="10">
        <f t="shared" ref="L542" si="1503">(K542+J542)/E542</f>
        <v>-1.25</v>
      </c>
      <c r="M542" s="10">
        <f t="shared" ref="M542" si="1504">L542*E542</f>
        <v>-5625</v>
      </c>
    </row>
    <row r="543" spans="1:13">
      <c r="A543" s="16">
        <v>43556</v>
      </c>
      <c r="B543" s="7" t="s">
        <v>161</v>
      </c>
      <c r="C543" s="17" t="s">
        <v>19</v>
      </c>
      <c r="D543" s="17">
        <v>57</v>
      </c>
      <c r="E543" s="18">
        <v>12000</v>
      </c>
      <c r="F543" s="7" t="s">
        <v>13</v>
      </c>
      <c r="G543" s="19">
        <v>2</v>
      </c>
      <c r="H543" s="19">
        <v>2.5</v>
      </c>
      <c r="I543" s="19">
        <v>0</v>
      </c>
      <c r="J543" s="9">
        <f t="shared" ref="J543" si="1505">(IF(F543="SELL",G543-H543,IF(F543="BUY",H543-G543)))*E543</f>
        <v>6000</v>
      </c>
      <c r="K543" s="20">
        <v>0</v>
      </c>
      <c r="L543" s="10">
        <f t="shared" ref="L543:L544" si="1506">(K543+J543)/E543</f>
        <v>0.5</v>
      </c>
      <c r="M543" s="10">
        <f t="shared" ref="M543:M544" si="1507">L543*E543</f>
        <v>6000</v>
      </c>
    </row>
    <row r="544" spans="1:13">
      <c r="A544" s="16">
        <v>43556</v>
      </c>
      <c r="B544" s="7" t="s">
        <v>153</v>
      </c>
      <c r="C544" s="17" t="s">
        <v>19</v>
      </c>
      <c r="D544" s="17">
        <v>330</v>
      </c>
      <c r="E544" s="18">
        <v>3000</v>
      </c>
      <c r="F544" s="7" t="s">
        <v>13</v>
      </c>
      <c r="G544" s="19">
        <v>9.5</v>
      </c>
      <c r="H544" s="19">
        <v>0</v>
      </c>
      <c r="I544" s="19">
        <v>0</v>
      </c>
      <c r="J544" s="9">
        <v>0</v>
      </c>
      <c r="K544" s="20">
        <v>0</v>
      </c>
      <c r="L544" s="10">
        <f t="shared" si="1506"/>
        <v>0</v>
      </c>
      <c r="M544" s="10">
        <f t="shared" si="1507"/>
        <v>0</v>
      </c>
    </row>
    <row r="545" spans="1:13">
      <c r="A545" s="16">
        <v>43552</v>
      </c>
      <c r="B545" s="7" t="s">
        <v>163</v>
      </c>
      <c r="C545" s="17" t="s">
        <v>19</v>
      </c>
      <c r="D545" s="17">
        <v>980</v>
      </c>
      <c r="E545" s="18">
        <v>800</v>
      </c>
      <c r="F545" s="7" t="s">
        <v>13</v>
      </c>
      <c r="G545" s="19">
        <v>6</v>
      </c>
      <c r="H545" s="19">
        <v>7.55</v>
      </c>
      <c r="I545" s="19">
        <v>0</v>
      </c>
      <c r="J545" s="9">
        <f t="shared" ref="J545" si="1508">(IF(F545="SELL",G545-H545,IF(F545="BUY",H545-G545)))*E545</f>
        <v>1239.9999999999998</v>
      </c>
      <c r="K545" s="20">
        <v>0</v>
      </c>
      <c r="L545" s="10">
        <f t="shared" ref="L545" si="1509">(K545+J545)/E545</f>
        <v>1.5499999999999998</v>
      </c>
      <c r="M545" s="10">
        <f t="shared" ref="M545" si="1510">L545*E545</f>
        <v>1239.9999999999998</v>
      </c>
    </row>
    <row r="546" spans="1:13">
      <c r="A546" s="16">
        <v>43544</v>
      </c>
      <c r="B546" s="7" t="s">
        <v>139</v>
      </c>
      <c r="C546" s="17" t="s">
        <v>19</v>
      </c>
      <c r="D546" s="17">
        <v>740</v>
      </c>
      <c r="E546" s="18">
        <v>1200</v>
      </c>
      <c r="F546" s="7" t="s">
        <v>13</v>
      </c>
      <c r="G546" s="19">
        <v>11</v>
      </c>
      <c r="H546" s="19">
        <v>14</v>
      </c>
      <c r="I546" s="19">
        <v>0</v>
      </c>
      <c r="J546" s="9">
        <f t="shared" ref="J546" si="1511">(IF(F546="SELL",G546-H546,IF(F546="BUY",H546-G546)))*E546</f>
        <v>3600</v>
      </c>
      <c r="K546" s="20">
        <v>0</v>
      </c>
      <c r="L546" s="10">
        <f t="shared" ref="L546" si="1512">(K546+J546)/E546</f>
        <v>3</v>
      </c>
      <c r="M546" s="10">
        <f t="shared" ref="M546" si="1513">L546*E546</f>
        <v>3600</v>
      </c>
    </row>
    <row r="547" spans="1:13">
      <c r="A547" s="16">
        <v>43543</v>
      </c>
      <c r="B547" s="7" t="s">
        <v>162</v>
      </c>
      <c r="C547" s="17" t="s">
        <v>19</v>
      </c>
      <c r="D547" s="17">
        <v>107.5</v>
      </c>
      <c r="E547" s="18">
        <v>8000</v>
      </c>
      <c r="F547" s="7" t="s">
        <v>13</v>
      </c>
      <c r="G547" s="19">
        <v>4</v>
      </c>
      <c r="H547" s="19">
        <v>4.7</v>
      </c>
      <c r="I547" s="19">
        <v>0</v>
      </c>
      <c r="J547" s="9">
        <f t="shared" ref="J547" si="1514">(IF(F547="SELL",G547-H547,IF(F547="BUY",H547-G547)))*E547</f>
        <v>5600.0000000000018</v>
      </c>
      <c r="K547" s="20">
        <v>0</v>
      </c>
      <c r="L547" s="10">
        <f t="shared" ref="L547" si="1515">(K547+J547)/E547</f>
        <v>0.70000000000000018</v>
      </c>
      <c r="M547" s="10">
        <f t="shared" ref="M547" si="1516">L547*E547</f>
        <v>5600.0000000000018</v>
      </c>
    </row>
    <row r="548" spans="1:13">
      <c r="A548" s="16">
        <v>43539</v>
      </c>
      <c r="B548" s="7" t="s">
        <v>153</v>
      </c>
      <c r="C548" s="17" t="s">
        <v>19</v>
      </c>
      <c r="D548" s="17">
        <v>300</v>
      </c>
      <c r="E548" s="18">
        <v>3000</v>
      </c>
      <c r="F548" s="7" t="s">
        <v>13</v>
      </c>
      <c r="G548" s="19">
        <v>4.5999999999999996</v>
      </c>
      <c r="H548" s="19">
        <v>6.5</v>
      </c>
      <c r="I548" s="19">
        <v>0</v>
      </c>
      <c r="J548" s="9">
        <f t="shared" ref="J548" si="1517">(IF(F548="SELL",G548-H548,IF(F548="BUY",H548-G548)))*E548</f>
        <v>5700.0000000000009</v>
      </c>
      <c r="K548" s="20">
        <v>0</v>
      </c>
      <c r="L548" s="10">
        <f t="shared" ref="L548" si="1518">(K548+J548)/E548</f>
        <v>1.9000000000000004</v>
      </c>
      <c r="M548" s="10">
        <f t="shared" ref="M548" si="1519">L548*E548</f>
        <v>5700.0000000000009</v>
      </c>
    </row>
    <row r="549" spans="1:13">
      <c r="A549" s="16">
        <v>43535</v>
      </c>
      <c r="B549" s="7" t="s">
        <v>161</v>
      </c>
      <c r="C549" s="17" t="s">
        <v>19</v>
      </c>
      <c r="D549" s="17">
        <v>55</v>
      </c>
      <c r="E549" s="18">
        <v>12000</v>
      </c>
      <c r="F549" s="7" t="s">
        <v>13</v>
      </c>
      <c r="G549" s="19">
        <v>1.7</v>
      </c>
      <c r="H549" s="19">
        <v>2.2999999999999998</v>
      </c>
      <c r="I549" s="19">
        <v>0</v>
      </c>
      <c r="J549" s="9">
        <f t="shared" ref="J549:J551" si="1520">(IF(F549="SELL",G549-H549,IF(F549="BUY",H549-G549)))*E549</f>
        <v>7199.9999999999982</v>
      </c>
      <c r="K549" s="20">
        <v>0</v>
      </c>
      <c r="L549" s="10">
        <f t="shared" ref="L549:L551" si="1521">(K549+J549)/E549</f>
        <v>0.59999999999999987</v>
      </c>
      <c r="M549" s="10">
        <f t="shared" ref="M549:M551" si="1522">L549*E549</f>
        <v>7199.9999999999982</v>
      </c>
    </row>
    <row r="550" spans="1:13">
      <c r="A550" s="16">
        <v>43535</v>
      </c>
      <c r="B550" s="7" t="s">
        <v>160</v>
      </c>
      <c r="C550" s="17" t="s">
        <v>19</v>
      </c>
      <c r="D550" s="17">
        <v>40</v>
      </c>
      <c r="E550" s="18">
        <v>8000</v>
      </c>
      <c r="F550" s="7" t="s">
        <v>13</v>
      </c>
      <c r="G550" s="19">
        <v>1.9</v>
      </c>
      <c r="H550" s="19">
        <v>2.1</v>
      </c>
      <c r="I550" s="19">
        <v>0</v>
      </c>
      <c r="J550" s="9">
        <f t="shared" si="1520"/>
        <v>1600.0000000000014</v>
      </c>
      <c r="K550" s="20">
        <v>0</v>
      </c>
      <c r="L550" s="10">
        <f t="shared" si="1521"/>
        <v>0.20000000000000018</v>
      </c>
      <c r="M550" s="10">
        <f t="shared" si="1522"/>
        <v>1600.0000000000014</v>
      </c>
    </row>
    <row r="551" spans="1:13">
      <c r="A551" s="16">
        <v>43535</v>
      </c>
      <c r="B551" s="7" t="s">
        <v>153</v>
      </c>
      <c r="C551" s="17" t="s">
        <v>19</v>
      </c>
      <c r="D551" s="17">
        <v>295</v>
      </c>
      <c r="E551" s="18">
        <v>3000</v>
      </c>
      <c r="F551" s="7" t="s">
        <v>13</v>
      </c>
      <c r="G551" s="19">
        <v>4.2</v>
      </c>
      <c r="H551" s="19">
        <v>3.55</v>
      </c>
      <c r="I551" s="19">
        <v>0</v>
      </c>
      <c r="J551" s="9">
        <f t="shared" si="1520"/>
        <v>-1950.0000000000011</v>
      </c>
      <c r="K551" s="20">
        <v>0</v>
      </c>
      <c r="L551" s="10">
        <f t="shared" si="1521"/>
        <v>-0.65000000000000036</v>
      </c>
      <c r="M551" s="10">
        <f t="shared" si="1522"/>
        <v>-1950.0000000000011</v>
      </c>
    </row>
    <row r="552" spans="1:13">
      <c r="A552" s="16">
        <v>43532</v>
      </c>
      <c r="B552" s="7" t="s">
        <v>154</v>
      </c>
      <c r="C552" s="17" t="s">
        <v>18</v>
      </c>
      <c r="D552" s="17">
        <v>110</v>
      </c>
      <c r="E552" s="18">
        <v>6200</v>
      </c>
      <c r="F552" s="7" t="s">
        <v>13</v>
      </c>
      <c r="G552" s="19">
        <v>2.8</v>
      </c>
      <c r="H552" s="19">
        <v>3.6</v>
      </c>
      <c r="I552" s="19">
        <v>4.5</v>
      </c>
      <c r="J552" s="9">
        <f t="shared" ref="J552" si="1523">(IF(F552="SELL",G552-H552,IF(F552="BUY",H552-G552)))*E552</f>
        <v>4960.0000000000018</v>
      </c>
      <c r="K552" s="20">
        <f>E552*0.9</f>
        <v>5580</v>
      </c>
      <c r="L552" s="10">
        <f t="shared" ref="L552" si="1524">(K552+J552)/E552</f>
        <v>1.7000000000000004</v>
      </c>
      <c r="M552" s="10">
        <f t="shared" ref="M552" si="1525">L552*E552</f>
        <v>10540.000000000002</v>
      </c>
    </row>
    <row r="553" spans="1:13">
      <c r="A553" s="16">
        <v>43531</v>
      </c>
      <c r="B553" s="7" t="s">
        <v>138</v>
      </c>
      <c r="C553" s="17" t="s">
        <v>18</v>
      </c>
      <c r="D553" s="17">
        <v>470</v>
      </c>
      <c r="E553" s="18">
        <v>1300</v>
      </c>
      <c r="F553" s="7" t="s">
        <v>13</v>
      </c>
      <c r="G553" s="19">
        <v>25.5</v>
      </c>
      <c r="H553" s="19">
        <v>28.95</v>
      </c>
      <c r="I553" s="19">
        <v>0</v>
      </c>
      <c r="J553" s="9">
        <f t="shared" ref="J553" si="1526">(IF(F553="SELL",G553-H553,IF(F553="BUY",H553-G553)))*E553</f>
        <v>4484.9999999999991</v>
      </c>
      <c r="K553" s="20">
        <v>0</v>
      </c>
      <c r="L553" s="10">
        <f t="shared" ref="L553" si="1527">(K553+J553)/E553</f>
        <v>3.4499999999999993</v>
      </c>
      <c r="M553" s="10">
        <f t="shared" ref="M553" si="1528">L553*E553</f>
        <v>4484.9999999999991</v>
      </c>
    </row>
    <row r="554" spans="1:13">
      <c r="A554" s="16">
        <v>43521</v>
      </c>
      <c r="B554" s="7" t="s">
        <v>159</v>
      </c>
      <c r="C554" s="17" t="s">
        <v>19</v>
      </c>
      <c r="D554" s="17">
        <v>155</v>
      </c>
      <c r="E554" s="18">
        <v>2850</v>
      </c>
      <c r="F554" s="7" t="s">
        <v>13</v>
      </c>
      <c r="G554" s="19">
        <v>3.2</v>
      </c>
      <c r="H554" s="19">
        <v>5</v>
      </c>
      <c r="I554" s="19">
        <v>7</v>
      </c>
      <c r="J554" s="9">
        <f t="shared" ref="J554:J555" si="1529">(IF(F554="SELL",G554-H554,IF(F554="BUY",H554-G554)))*E554</f>
        <v>5129.9999999999991</v>
      </c>
      <c r="K554" s="20">
        <f>E554*2</f>
        <v>5700</v>
      </c>
      <c r="L554" s="10">
        <f t="shared" ref="L554:L555" si="1530">(K554+J554)/E554</f>
        <v>3.8</v>
      </c>
      <c r="M554" s="10">
        <f t="shared" ref="M554:M555" si="1531">L554*E554</f>
        <v>10830</v>
      </c>
    </row>
    <row r="555" spans="1:13">
      <c r="A555" s="16">
        <v>43521</v>
      </c>
      <c r="B555" s="7" t="s">
        <v>128</v>
      </c>
      <c r="C555" s="17" t="s">
        <v>18</v>
      </c>
      <c r="D555" s="17">
        <v>380</v>
      </c>
      <c r="E555" s="18">
        <v>1500</v>
      </c>
      <c r="F555" s="7" t="s">
        <v>13</v>
      </c>
      <c r="G555" s="19">
        <v>10</v>
      </c>
      <c r="H555" s="19">
        <v>8</v>
      </c>
      <c r="I555" s="19">
        <v>0</v>
      </c>
      <c r="J555" s="9">
        <f t="shared" si="1529"/>
        <v>-3000</v>
      </c>
      <c r="K555" s="20">
        <v>0</v>
      </c>
      <c r="L555" s="10">
        <f t="shared" si="1530"/>
        <v>-2</v>
      </c>
      <c r="M555" s="10">
        <f t="shared" si="1531"/>
        <v>-3000</v>
      </c>
    </row>
    <row r="556" spans="1:13">
      <c r="A556" s="16">
        <v>43518</v>
      </c>
      <c r="B556" s="7" t="s">
        <v>156</v>
      </c>
      <c r="C556" s="17" t="s">
        <v>19</v>
      </c>
      <c r="D556" s="17">
        <v>125</v>
      </c>
      <c r="E556" s="18">
        <v>3200</v>
      </c>
      <c r="F556" s="7" t="s">
        <v>13</v>
      </c>
      <c r="G556" s="19">
        <v>3</v>
      </c>
      <c r="H556" s="19">
        <v>4.5</v>
      </c>
      <c r="I556" s="19">
        <v>6</v>
      </c>
      <c r="J556" s="9">
        <f t="shared" ref="J556" si="1532">(IF(F556="SELL",G556-H556,IF(F556="BUY",H556-G556)))*E556</f>
        <v>4800</v>
      </c>
      <c r="K556" s="20">
        <f>E556*1.5</f>
        <v>4800</v>
      </c>
      <c r="L556" s="10">
        <f t="shared" ref="L556" si="1533">(K556+J556)/E556</f>
        <v>3</v>
      </c>
      <c r="M556" s="10">
        <f t="shared" ref="M556" si="1534">L556*E556</f>
        <v>9600</v>
      </c>
    </row>
    <row r="557" spans="1:13">
      <c r="A557" s="16">
        <v>43517</v>
      </c>
      <c r="B557" s="7" t="s">
        <v>141</v>
      </c>
      <c r="C557" s="17" t="s">
        <v>19</v>
      </c>
      <c r="D557" s="17">
        <v>355</v>
      </c>
      <c r="E557" s="18">
        <v>2750</v>
      </c>
      <c r="F557" s="7" t="s">
        <v>13</v>
      </c>
      <c r="G557" s="19">
        <v>4.5</v>
      </c>
      <c r="H557" s="19">
        <v>0</v>
      </c>
      <c r="I557" s="19">
        <v>0</v>
      </c>
      <c r="J557" s="9">
        <v>0</v>
      </c>
      <c r="K557" s="20">
        <v>0</v>
      </c>
      <c r="L557" s="10">
        <f t="shared" ref="L557" si="1535">(K557+J557)/E557</f>
        <v>0</v>
      </c>
      <c r="M557" s="10">
        <f t="shared" ref="M557" si="1536">L557*E557</f>
        <v>0</v>
      </c>
    </row>
    <row r="558" spans="1:13">
      <c r="A558" s="16">
        <v>43515</v>
      </c>
      <c r="B558" s="7" t="s">
        <v>141</v>
      </c>
      <c r="C558" s="17" t="s">
        <v>19</v>
      </c>
      <c r="D558" s="17">
        <v>350</v>
      </c>
      <c r="E558" s="18">
        <v>2750</v>
      </c>
      <c r="F558" s="7" t="s">
        <v>13</v>
      </c>
      <c r="G558" s="19">
        <v>5.5</v>
      </c>
      <c r="H558" s="19">
        <v>7</v>
      </c>
      <c r="I558" s="19">
        <v>0</v>
      </c>
      <c r="J558" s="9">
        <f t="shared" ref="J558" si="1537">(IF(F558="SELL",G558-H558,IF(F558="BUY",H558-G558)))*E558</f>
        <v>4125</v>
      </c>
      <c r="K558" s="20">
        <v>0</v>
      </c>
      <c r="L558" s="10">
        <f t="shared" ref="L558" si="1538">(K558+J558)/E558</f>
        <v>1.5</v>
      </c>
      <c r="M558" s="10">
        <f t="shared" ref="M558" si="1539">L558*E558</f>
        <v>4125</v>
      </c>
    </row>
    <row r="559" spans="1:13">
      <c r="A559" s="16">
        <v>43514</v>
      </c>
      <c r="B559" s="7" t="s">
        <v>85</v>
      </c>
      <c r="C559" s="17" t="s">
        <v>19</v>
      </c>
      <c r="D559" s="17">
        <v>47</v>
      </c>
      <c r="E559" s="18">
        <v>12000</v>
      </c>
      <c r="F559" s="7" t="s">
        <v>13</v>
      </c>
      <c r="G559" s="19">
        <v>1</v>
      </c>
      <c r="H559" s="19">
        <v>0</v>
      </c>
      <c r="I559" s="19">
        <v>0</v>
      </c>
      <c r="J559" s="9">
        <v>0</v>
      </c>
      <c r="K559" s="20">
        <v>0</v>
      </c>
      <c r="L559" s="10">
        <f t="shared" ref="L559" si="1540">(K559+J559)/E559</f>
        <v>0</v>
      </c>
      <c r="M559" s="10">
        <f t="shared" ref="M559" si="1541">L559*E559</f>
        <v>0</v>
      </c>
    </row>
    <row r="560" spans="1:13">
      <c r="A560" s="16">
        <v>43511</v>
      </c>
      <c r="B560" s="7" t="s">
        <v>157</v>
      </c>
      <c r="C560" s="17" t="s">
        <v>18</v>
      </c>
      <c r="D560" s="17">
        <v>185</v>
      </c>
      <c r="E560" s="18">
        <v>3500</v>
      </c>
      <c r="F560" s="7" t="s">
        <v>13</v>
      </c>
      <c r="G560" s="19">
        <v>4.8</v>
      </c>
      <c r="H560" s="19">
        <v>6</v>
      </c>
      <c r="I560" s="19">
        <v>0</v>
      </c>
      <c r="J560" s="9">
        <f t="shared" ref="J560" si="1542">(IF(F560="SELL",G560-H560,IF(F560="BUY",H560-G560)))*E560</f>
        <v>4200.0000000000009</v>
      </c>
      <c r="K560" s="20">
        <v>0</v>
      </c>
      <c r="L560" s="10">
        <f t="shared" ref="L560" si="1543">(K560+J560)/E560</f>
        <v>1.2000000000000002</v>
      </c>
      <c r="M560" s="10">
        <f t="shared" ref="M560" si="1544">L560*E560</f>
        <v>4200.0000000000009</v>
      </c>
    </row>
    <row r="561" spans="1:13">
      <c r="A561" s="16">
        <v>43511</v>
      </c>
      <c r="B561" s="7" t="s">
        <v>158</v>
      </c>
      <c r="C561" s="17" t="s">
        <v>18</v>
      </c>
      <c r="D561" s="17">
        <v>470</v>
      </c>
      <c r="E561" s="18">
        <v>1061</v>
      </c>
      <c r="F561" s="7" t="s">
        <v>13</v>
      </c>
      <c r="G561" s="19">
        <v>11</v>
      </c>
      <c r="H561" s="19">
        <v>15</v>
      </c>
      <c r="I561" s="19">
        <v>0</v>
      </c>
      <c r="J561" s="9">
        <f t="shared" ref="J561:J563" si="1545">(IF(F561="SELL",G561-H561,IF(F561="BUY",H561-G561)))*E561</f>
        <v>4244</v>
      </c>
      <c r="K561" s="20">
        <v>0</v>
      </c>
      <c r="L561" s="10">
        <f t="shared" ref="L561:L564" si="1546">(K561+J561)/E561</f>
        <v>4</v>
      </c>
      <c r="M561" s="10">
        <f t="shared" ref="M561:M564" si="1547">L561*E561</f>
        <v>4244</v>
      </c>
    </row>
    <row r="562" spans="1:13">
      <c r="A562" s="16">
        <v>43510</v>
      </c>
      <c r="B562" s="7" t="s">
        <v>156</v>
      </c>
      <c r="C562" s="17" t="s">
        <v>19</v>
      </c>
      <c r="D562" s="17">
        <v>125</v>
      </c>
      <c r="E562" s="18">
        <v>3200</v>
      </c>
      <c r="F562" s="7" t="s">
        <v>13</v>
      </c>
      <c r="G562" s="19">
        <v>3.5</v>
      </c>
      <c r="H562" s="19">
        <v>4.5</v>
      </c>
      <c r="I562" s="19">
        <v>0</v>
      </c>
      <c r="J562" s="9">
        <f t="shared" si="1545"/>
        <v>3200</v>
      </c>
      <c r="K562" s="20">
        <v>0</v>
      </c>
      <c r="L562" s="10">
        <f t="shared" si="1546"/>
        <v>1</v>
      </c>
      <c r="M562" s="10">
        <f t="shared" si="1547"/>
        <v>3200</v>
      </c>
    </row>
    <row r="563" spans="1:13">
      <c r="A563" s="16">
        <v>43510</v>
      </c>
      <c r="B563" s="7" t="s">
        <v>155</v>
      </c>
      <c r="C563" s="17" t="s">
        <v>19</v>
      </c>
      <c r="D563" s="17">
        <v>215</v>
      </c>
      <c r="E563" s="18">
        <v>1750</v>
      </c>
      <c r="F563" s="7" t="s">
        <v>13</v>
      </c>
      <c r="G563" s="19">
        <v>7</v>
      </c>
      <c r="H563" s="19">
        <v>10</v>
      </c>
      <c r="I563" s="19">
        <v>13</v>
      </c>
      <c r="J563" s="9">
        <f t="shared" si="1545"/>
        <v>5250</v>
      </c>
      <c r="K563" s="20">
        <f>E563*3</f>
        <v>5250</v>
      </c>
      <c r="L563" s="10">
        <f t="shared" si="1546"/>
        <v>6</v>
      </c>
      <c r="M563" s="10">
        <f t="shared" si="1547"/>
        <v>10500</v>
      </c>
    </row>
    <row r="564" spans="1:13">
      <c r="A564" s="16">
        <v>43509</v>
      </c>
      <c r="B564" s="7" t="s">
        <v>131</v>
      </c>
      <c r="C564" s="17" t="s">
        <v>19</v>
      </c>
      <c r="D564" s="17">
        <v>115</v>
      </c>
      <c r="E564" s="18">
        <v>4100</v>
      </c>
      <c r="F564" s="7" t="s">
        <v>13</v>
      </c>
      <c r="G564" s="19">
        <v>3.5</v>
      </c>
      <c r="H564" s="19">
        <v>0</v>
      </c>
      <c r="I564" s="19">
        <v>0</v>
      </c>
      <c r="J564" s="9">
        <v>0</v>
      </c>
      <c r="K564" s="20">
        <v>0</v>
      </c>
      <c r="L564" s="10">
        <f t="shared" si="1546"/>
        <v>0</v>
      </c>
      <c r="M564" s="10">
        <f t="shared" si="1547"/>
        <v>0</v>
      </c>
    </row>
    <row r="565" spans="1:13">
      <c r="A565" s="16">
        <v>43508</v>
      </c>
      <c r="B565" s="7" t="s">
        <v>138</v>
      </c>
      <c r="C565" s="17" t="s">
        <v>19</v>
      </c>
      <c r="D565" s="17">
        <v>410</v>
      </c>
      <c r="E565" s="18">
        <v>1300</v>
      </c>
      <c r="F565" s="7" t="s">
        <v>13</v>
      </c>
      <c r="G565" s="19">
        <v>20</v>
      </c>
      <c r="H565" s="19">
        <v>21</v>
      </c>
      <c r="I565" s="19">
        <v>0</v>
      </c>
      <c r="J565" s="9">
        <f t="shared" ref="J565" si="1548">(IF(F565="SELL",G565-H565,IF(F565="BUY",H565-G565)))*E565</f>
        <v>1300</v>
      </c>
      <c r="K565" s="20">
        <v>0</v>
      </c>
      <c r="L565" s="10">
        <f t="shared" ref="L565" si="1549">(K565+J565)/E565</f>
        <v>1</v>
      </c>
      <c r="M565" s="10">
        <f t="shared" ref="M565" si="1550">L565*E565</f>
        <v>1300</v>
      </c>
    </row>
    <row r="566" spans="1:13">
      <c r="A566" s="16">
        <v>43507</v>
      </c>
      <c r="B566" s="7" t="s">
        <v>154</v>
      </c>
      <c r="C566" s="17" t="s">
        <v>18</v>
      </c>
      <c r="D566" s="17">
        <v>100</v>
      </c>
      <c r="E566" s="18">
        <v>6200</v>
      </c>
      <c r="F566" s="7" t="s">
        <v>13</v>
      </c>
      <c r="G566" s="19">
        <v>4.5</v>
      </c>
      <c r="H566" s="19">
        <v>5.5</v>
      </c>
      <c r="I566" s="19">
        <v>0</v>
      </c>
      <c r="J566" s="9">
        <f t="shared" ref="J566" si="1551">(IF(F566="SELL",G566-H566,IF(F566="BUY",H566-G566)))*E566</f>
        <v>6200</v>
      </c>
      <c r="K566" s="20">
        <v>0</v>
      </c>
      <c r="L566" s="10">
        <f t="shared" ref="L566" si="1552">(K566+J566)/E566</f>
        <v>1</v>
      </c>
      <c r="M566" s="10">
        <f t="shared" ref="M566" si="1553">L566*E566</f>
        <v>6200</v>
      </c>
    </row>
    <row r="567" spans="1:13">
      <c r="A567" s="16">
        <v>43504</v>
      </c>
      <c r="B567" s="7" t="s">
        <v>138</v>
      </c>
      <c r="C567" s="17" t="s">
        <v>18</v>
      </c>
      <c r="D567" s="17">
        <v>400</v>
      </c>
      <c r="E567" s="18">
        <v>1300</v>
      </c>
      <c r="F567" s="7" t="s">
        <v>13</v>
      </c>
      <c r="G567" s="19">
        <v>22</v>
      </c>
      <c r="H567" s="19">
        <v>0</v>
      </c>
      <c r="I567" s="19">
        <v>0</v>
      </c>
      <c r="J567" s="9">
        <v>0</v>
      </c>
      <c r="K567" s="20">
        <v>0</v>
      </c>
      <c r="L567" s="10">
        <f t="shared" ref="L567" si="1554">(K567+J567)/E567</f>
        <v>0</v>
      </c>
      <c r="M567" s="10">
        <f t="shared" ref="M567" si="1555">L567*E567</f>
        <v>0</v>
      </c>
    </row>
    <row r="568" spans="1:13">
      <c r="A568" s="16">
        <v>43503</v>
      </c>
      <c r="B568" s="7" t="s">
        <v>84</v>
      </c>
      <c r="C568" s="17" t="s">
        <v>19</v>
      </c>
      <c r="D568" s="17">
        <v>34</v>
      </c>
      <c r="E568" s="18">
        <v>12000</v>
      </c>
      <c r="F568" s="7" t="s">
        <v>13</v>
      </c>
      <c r="G568" s="19">
        <v>1</v>
      </c>
      <c r="H568" s="19">
        <v>0</v>
      </c>
      <c r="I568" s="19">
        <v>0</v>
      </c>
      <c r="J568" s="9">
        <v>0</v>
      </c>
      <c r="K568" s="20">
        <v>0</v>
      </c>
      <c r="L568" s="10">
        <f t="shared" ref="L568" si="1556">(K568+J568)/E568</f>
        <v>0</v>
      </c>
      <c r="M568" s="10">
        <f t="shared" ref="M568" si="1557">L568*E568</f>
        <v>0</v>
      </c>
    </row>
    <row r="569" spans="1:13">
      <c r="A569" s="16">
        <v>43497</v>
      </c>
      <c r="B569" s="7" t="s">
        <v>153</v>
      </c>
      <c r="C569" s="17" t="s">
        <v>19</v>
      </c>
      <c r="D569" s="17">
        <v>300</v>
      </c>
      <c r="E569" s="18">
        <v>3000</v>
      </c>
      <c r="F569" s="7" t="s">
        <v>13</v>
      </c>
      <c r="G569" s="19">
        <v>12.5</v>
      </c>
      <c r="H569" s="19">
        <v>14</v>
      </c>
      <c r="I569" s="19">
        <v>0</v>
      </c>
      <c r="J569" s="9">
        <f t="shared" ref="J569" si="1558">(IF(F569="SELL",G569-H569,IF(F569="BUY",H569-G569)))*E569</f>
        <v>4500</v>
      </c>
      <c r="K569" s="20">
        <v>0</v>
      </c>
      <c r="L569" s="10">
        <f t="shared" ref="L569" si="1559">(K569+J569)/E569</f>
        <v>1.5</v>
      </c>
      <c r="M569" s="10">
        <f t="shared" ref="M569" si="1560">L569*E569</f>
        <v>4500</v>
      </c>
    </row>
    <row r="570" spans="1:13">
      <c r="A570" s="16">
        <v>43473</v>
      </c>
      <c r="B570" s="7" t="s">
        <v>118</v>
      </c>
      <c r="C570" s="17" t="s">
        <v>19</v>
      </c>
      <c r="D570" s="17">
        <v>940</v>
      </c>
      <c r="E570" s="18">
        <v>700</v>
      </c>
      <c r="F570" s="7" t="s">
        <v>13</v>
      </c>
      <c r="G570" s="19">
        <v>40</v>
      </c>
      <c r="H570" s="19">
        <v>0</v>
      </c>
      <c r="I570" s="19">
        <v>0</v>
      </c>
      <c r="J570" s="9">
        <v>0</v>
      </c>
      <c r="K570" s="20">
        <v>0</v>
      </c>
      <c r="L570" s="10">
        <f t="shared" ref="L570" si="1561">(K570+J570)/E570</f>
        <v>0</v>
      </c>
      <c r="M570" s="10">
        <f t="shared" ref="M570" si="1562">L570*E570</f>
        <v>0</v>
      </c>
    </row>
    <row r="571" spans="1:13">
      <c r="A571" s="16">
        <v>43466</v>
      </c>
      <c r="B571" s="7" t="s">
        <v>122</v>
      </c>
      <c r="C571" s="17" t="s">
        <v>19</v>
      </c>
      <c r="D571" s="17">
        <v>360</v>
      </c>
      <c r="E571" s="18">
        <v>1800</v>
      </c>
      <c r="F571" s="7" t="s">
        <v>13</v>
      </c>
      <c r="G571" s="19">
        <v>12.5</v>
      </c>
      <c r="H571" s="19">
        <v>14</v>
      </c>
      <c r="I571" s="19">
        <v>0</v>
      </c>
      <c r="J571" s="9">
        <f t="shared" ref="J571:J572" si="1563">(IF(F571="SELL",G571-H571,IF(F571="BUY",H571-G571)))*E571</f>
        <v>2700</v>
      </c>
      <c r="K571" s="20">
        <v>0</v>
      </c>
      <c r="L571" s="10">
        <f t="shared" ref="L571:L572" si="1564">(K571+J571)/E571</f>
        <v>1.5</v>
      </c>
      <c r="M571" s="10">
        <f t="shared" ref="M571:M572" si="1565">L571*E571</f>
        <v>2700</v>
      </c>
    </row>
    <row r="572" spans="1:13">
      <c r="A572" s="16">
        <v>43465</v>
      </c>
      <c r="B572" s="7" t="s">
        <v>152</v>
      </c>
      <c r="C572" s="17" t="s">
        <v>19</v>
      </c>
      <c r="D572" s="17">
        <v>165</v>
      </c>
      <c r="E572" s="18">
        <v>2250</v>
      </c>
      <c r="F572" s="7" t="s">
        <v>13</v>
      </c>
      <c r="G572" s="19">
        <v>8.6999999999999993</v>
      </c>
      <c r="H572" s="19">
        <v>9.1999999999999993</v>
      </c>
      <c r="I572" s="19">
        <v>0</v>
      </c>
      <c r="J572" s="9">
        <f t="shared" si="1563"/>
        <v>1125</v>
      </c>
      <c r="K572" s="20">
        <v>0</v>
      </c>
      <c r="L572" s="10">
        <f t="shared" si="1564"/>
        <v>0.5</v>
      </c>
      <c r="M572" s="10">
        <f t="shared" si="1565"/>
        <v>1125</v>
      </c>
    </row>
    <row r="573" spans="1:13">
      <c r="A573" s="16">
        <v>43462</v>
      </c>
      <c r="B573" s="7" t="s">
        <v>22</v>
      </c>
      <c r="C573" s="17" t="s">
        <v>19</v>
      </c>
      <c r="D573" s="17">
        <v>1520</v>
      </c>
      <c r="E573" s="18">
        <v>400</v>
      </c>
      <c r="F573" s="7" t="s">
        <v>13</v>
      </c>
      <c r="G573" s="19">
        <v>35</v>
      </c>
      <c r="H573" s="19">
        <v>39</v>
      </c>
      <c r="I573" s="19">
        <v>0</v>
      </c>
      <c r="J573" s="9">
        <f t="shared" ref="J573:J576" si="1566">(IF(F573="SELL",G573-H573,IF(F573="BUY",H573-G573)))*E573</f>
        <v>1600</v>
      </c>
      <c r="K573" s="20">
        <v>0</v>
      </c>
      <c r="L573" s="10">
        <f t="shared" ref="L573:L576" si="1567">(K573+J573)/E573</f>
        <v>4</v>
      </c>
      <c r="M573" s="10">
        <f t="shared" ref="M573:M576" si="1568">L573*E573</f>
        <v>1600</v>
      </c>
    </row>
    <row r="574" spans="1:13">
      <c r="A574" s="16">
        <v>43461</v>
      </c>
      <c r="B574" s="7" t="s">
        <v>151</v>
      </c>
      <c r="C574" s="17" t="s">
        <v>19</v>
      </c>
      <c r="D574" s="17">
        <v>1120</v>
      </c>
      <c r="E574" s="18">
        <v>550</v>
      </c>
      <c r="F574" s="7" t="s">
        <v>13</v>
      </c>
      <c r="G574" s="19">
        <v>9</v>
      </c>
      <c r="H574" s="19">
        <v>4</v>
      </c>
      <c r="I574" s="19">
        <v>0</v>
      </c>
      <c r="J574" s="9">
        <f t="shared" si="1566"/>
        <v>-2750</v>
      </c>
      <c r="K574" s="20">
        <v>0</v>
      </c>
      <c r="L574" s="10">
        <f t="shared" si="1567"/>
        <v>-5</v>
      </c>
      <c r="M574" s="10">
        <f t="shared" si="1568"/>
        <v>-2750</v>
      </c>
    </row>
    <row r="575" spans="1:13">
      <c r="A575" s="16">
        <v>43460</v>
      </c>
      <c r="B575" s="7" t="s">
        <v>150</v>
      </c>
      <c r="C575" s="17" t="s">
        <v>19</v>
      </c>
      <c r="D575" s="17">
        <v>880</v>
      </c>
      <c r="E575" s="18">
        <v>750</v>
      </c>
      <c r="F575" s="7" t="s">
        <v>13</v>
      </c>
      <c r="G575" s="19">
        <v>13</v>
      </c>
      <c r="H575" s="19">
        <v>14.5</v>
      </c>
      <c r="I575" s="19">
        <v>0</v>
      </c>
      <c r="J575" s="9">
        <f t="shared" si="1566"/>
        <v>1125</v>
      </c>
      <c r="K575" s="20">
        <v>0</v>
      </c>
      <c r="L575" s="10">
        <f t="shared" si="1567"/>
        <v>1.5</v>
      </c>
      <c r="M575" s="10">
        <f t="shared" si="1568"/>
        <v>1125</v>
      </c>
    </row>
    <row r="576" spans="1:13">
      <c r="A576" s="16">
        <v>43460</v>
      </c>
      <c r="B576" s="7" t="s">
        <v>149</v>
      </c>
      <c r="C576" s="17" t="s">
        <v>19</v>
      </c>
      <c r="D576" s="17">
        <v>420</v>
      </c>
      <c r="E576" s="18">
        <v>1250</v>
      </c>
      <c r="F576" s="7" t="s">
        <v>13</v>
      </c>
      <c r="G576" s="19">
        <v>6</v>
      </c>
      <c r="H576" s="19">
        <v>4</v>
      </c>
      <c r="I576" s="19">
        <v>0</v>
      </c>
      <c r="J576" s="9">
        <f t="shared" si="1566"/>
        <v>-2500</v>
      </c>
      <c r="K576" s="20">
        <v>0</v>
      </c>
      <c r="L576" s="10">
        <f t="shared" si="1567"/>
        <v>-2</v>
      </c>
      <c r="M576" s="10">
        <f t="shared" si="1568"/>
        <v>-2500</v>
      </c>
    </row>
    <row r="577" spans="1:13">
      <c r="A577" s="16">
        <v>43458</v>
      </c>
      <c r="B577" s="7" t="s">
        <v>148</v>
      </c>
      <c r="C577" s="17" t="s">
        <v>19</v>
      </c>
      <c r="D577" s="17">
        <v>110</v>
      </c>
      <c r="E577" s="18">
        <v>6000</v>
      </c>
      <c r="F577" s="7" t="s">
        <v>13</v>
      </c>
      <c r="G577" s="19">
        <v>3.75</v>
      </c>
      <c r="H577" s="19">
        <v>4.2</v>
      </c>
      <c r="I577" s="19">
        <v>0</v>
      </c>
      <c r="J577" s="9">
        <f t="shared" ref="J577:J582" si="1569">(IF(F577="SELL",G577-H577,IF(F577="BUY",H577-G577)))*E577</f>
        <v>2700.0000000000009</v>
      </c>
      <c r="K577" s="20">
        <v>0</v>
      </c>
      <c r="L577" s="10">
        <f t="shared" ref="L577:L582" si="1570">(K577+J577)/E577</f>
        <v>0.45000000000000018</v>
      </c>
      <c r="M577" s="10">
        <f t="shared" ref="M577:M582" si="1571">L577*E577</f>
        <v>2700.0000000000009</v>
      </c>
    </row>
    <row r="578" spans="1:13">
      <c r="A578" s="16">
        <v>43453</v>
      </c>
      <c r="B578" s="7" t="s">
        <v>147</v>
      </c>
      <c r="C578" s="17" t="s">
        <v>19</v>
      </c>
      <c r="D578" s="17">
        <v>230</v>
      </c>
      <c r="E578" s="18">
        <v>2500</v>
      </c>
      <c r="F578" s="7" t="s">
        <v>13</v>
      </c>
      <c r="G578" s="19">
        <v>3.25</v>
      </c>
      <c r="H578" s="19">
        <v>4</v>
      </c>
      <c r="I578" s="19">
        <v>0</v>
      </c>
      <c r="J578" s="9">
        <f t="shared" si="1569"/>
        <v>1875</v>
      </c>
      <c r="K578" s="20">
        <v>0</v>
      </c>
      <c r="L578" s="10">
        <f t="shared" si="1570"/>
        <v>0.75</v>
      </c>
      <c r="M578" s="10">
        <f t="shared" si="1571"/>
        <v>1875</v>
      </c>
    </row>
    <row r="579" spans="1:13">
      <c r="A579" s="16">
        <v>43451</v>
      </c>
      <c r="B579" s="7" t="s">
        <v>146</v>
      </c>
      <c r="C579" s="17" t="s">
        <v>19</v>
      </c>
      <c r="D579" s="17">
        <v>840</v>
      </c>
      <c r="E579" s="18">
        <v>700</v>
      </c>
      <c r="F579" s="7" t="s">
        <v>13</v>
      </c>
      <c r="G579" s="19">
        <v>16.5</v>
      </c>
      <c r="H579" s="19">
        <v>19</v>
      </c>
      <c r="I579" s="19">
        <v>23</v>
      </c>
      <c r="J579" s="9">
        <f t="shared" si="1569"/>
        <v>1750</v>
      </c>
      <c r="K579" s="20">
        <f>700*4</f>
        <v>2800</v>
      </c>
      <c r="L579" s="10">
        <f t="shared" si="1570"/>
        <v>6.5</v>
      </c>
      <c r="M579" s="10">
        <f t="shared" si="1571"/>
        <v>4550</v>
      </c>
    </row>
    <row r="580" spans="1:13">
      <c r="A580" s="16">
        <v>43448</v>
      </c>
      <c r="B580" s="7" t="s">
        <v>56</v>
      </c>
      <c r="C580" s="17" t="s">
        <v>19</v>
      </c>
      <c r="D580" s="17">
        <v>320</v>
      </c>
      <c r="E580" s="18">
        <v>1700</v>
      </c>
      <c r="F580" s="7" t="s">
        <v>13</v>
      </c>
      <c r="G580" s="19">
        <v>11</v>
      </c>
      <c r="H580" s="19">
        <v>7</v>
      </c>
      <c r="I580" s="19">
        <v>0</v>
      </c>
      <c r="J580" s="9">
        <f t="shared" si="1569"/>
        <v>-6800</v>
      </c>
      <c r="K580" s="20">
        <v>0</v>
      </c>
      <c r="L580" s="10">
        <f t="shared" si="1570"/>
        <v>-4</v>
      </c>
      <c r="M580" s="10">
        <f t="shared" si="1571"/>
        <v>-6800</v>
      </c>
    </row>
    <row r="581" spans="1:13">
      <c r="A581" s="16">
        <v>43444</v>
      </c>
      <c r="B581" s="7" t="s">
        <v>69</v>
      </c>
      <c r="C581" s="17" t="s">
        <v>19</v>
      </c>
      <c r="D581" s="17">
        <v>320</v>
      </c>
      <c r="E581" s="18">
        <v>2200</v>
      </c>
      <c r="F581" s="7" t="s">
        <v>13</v>
      </c>
      <c r="G581" s="19">
        <v>23</v>
      </c>
      <c r="H581" s="19">
        <v>0</v>
      </c>
      <c r="I581" s="19">
        <v>0</v>
      </c>
      <c r="J581" s="9">
        <v>0</v>
      </c>
      <c r="K581" s="20">
        <v>0</v>
      </c>
      <c r="L581" s="10">
        <f t="shared" si="1570"/>
        <v>0</v>
      </c>
      <c r="M581" s="10">
        <f t="shared" si="1571"/>
        <v>0</v>
      </c>
    </row>
    <row r="582" spans="1:13">
      <c r="A582" s="16">
        <v>43440</v>
      </c>
      <c r="B582" s="7" t="s">
        <v>145</v>
      </c>
      <c r="C582" s="17" t="s">
        <v>19</v>
      </c>
      <c r="D582" s="17">
        <v>650</v>
      </c>
      <c r="E582" s="18">
        <v>1250</v>
      </c>
      <c r="F582" s="7" t="s">
        <v>13</v>
      </c>
      <c r="G582" s="19">
        <v>21.5</v>
      </c>
      <c r="H582" s="19">
        <v>24</v>
      </c>
      <c r="I582" s="19">
        <v>0</v>
      </c>
      <c r="J582" s="9">
        <f t="shared" si="1569"/>
        <v>3125</v>
      </c>
      <c r="K582" s="20">
        <v>0</v>
      </c>
      <c r="L582" s="10">
        <f t="shared" si="1570"/>
        <v>2.5</v>
      </c>
      <c r="M582" s="10">
        <f t="shared" si="1571"/>
        <v>3125</v>
      </c>
    </row>
    <row r="583" spans="1:13">
      <c r="A583" s="16">
        <v>43418</v>
      </c>
      <c r="B583" s="7" t="s">
        <v>23</v>
      </c>
      <c r="C583" s="17" t="s">
        <v>19</v>
      </c>
      <c r="D583" s="17">
        <v>620</v>
      </c>
      <c r="E583" s="18">
        <v>1000</v>
      </c>
      <c r="F583" s="7" t="s">
        <v>13</v>
      </c>
      <c r="G583" s="19">
        <v>23</v>
      </c>
      <c r="H583" s="19">
        <v>26</v>
      </c>
      <c r="I583" s="19">
        <v>0</v>
      </c>
      <c r="J583" s="9">
        <f t="shared" ref="J583" si="1572">(IF(F583="SELL",G583-H583,IF(F583="BUY",H583-G583)))*E583</f>
        <v>3000</v>
      </c>
      <c r="K583" s="20">
        <v>0</v>
      </c>
      <c r="L583" s="10">
        <f t="shared" ref="L583" si="1573">(K583+J583)/E583</f>
        <v>3</v>
      </c>
      <c r="M583" s="10">
        <f t="shared" ref="M583" si="1574">L583*E583</f>
        <v>3000</v>
      </c>
    </row>
    <row r="584" spans="1:13">
      <c r="A584" s="16">
        <v>43403</v>
      </c>
      <c r="B584" s="7" t="s">
        <v>144</v>
      </c>
      <c r="C584" s="17" t="s">
        <v>19</v>
      </c>
      <c r="D584" s="17">
        <v>820</v>
      </c>
      <c r="E584" s="18">
        <v>750</v>
      </c>
      <c r="F584" s="7" t="s">
        <v>13</v>
      </c>
      <c r="G584" s="19">
        <v>27.5</v>
      </c>
      <c r="H584" s="19">
        <v>30.5</v>
      </c>
      <c r="I584" s="19">
        <v>0</v>
      </c>
      <c r="J584" s="9">
        <f t="shared" ref="J584" si="1575">(IF(F584="SELL",G584-H584,IF(F584="BUY",H584-G584)))*E584</f>
        <v>2250</v>
      </c>
      <c r="K584" s="20">
        <v>0</v>
      </c>
      <c r="L584" s="10">
        <f t="shared" ref="L584" si="1576">(K584+J584)/E584</f>
        <v>3</v>
      </c>
      <c r="M584" s="10">
        <f t="shared" ref="M584" si="1577">L584*E584</f>
        <v>2250</v>
      </c>
    </row>
    <row r="585" spans="1:13">
      <c r="A585" s="16">
        <v>43397</v>
      </c>
      <c r="B585" s="7" t="s">
        <v>143</v>
      </c>
      <c r="C585" s="17" t="s">
        <v>18</v>
      </c>
      <c r="D585" s="17">
        <v>170</v>
      </c>
      <c r="E585" s="18">
        <v>1500</v>
      </c>
      <c r="F585" s="7" t="s">
        <v>13</v>
      </c>
      <c r="G585" s="19">
        <v>2.6</v>
      </c>
      <c r="H585" s="19">
        <v>1.8</v>
      </c>
      <c r="I585" s="19">
        <v>0</v>
      </c>
      <c r="J585" s="9">
        <f t="shared" ref="J585" si="1578">(IF(F585="SELL",G585-H585,IF(F585="BUY",H585-G585)))*E585</f>
        <v>-1200</v>
      </c>
      <c r="K585" s="20">
        <v>0</v>
      </c>
      <c r="L585" s="10">
        <f t="shared" ref="L585" si="1579">(K585+J585)/E585</f>
        <v>-0.8</v>
      </c>
      <c r="M585" s="10">
        <f t="shared" ref="M585" si="1580">L585*E585</f>
        <v>-1200</v>
      </c>
    </row>
    <row r="586" spans="1:13">
      <c r="A586" s="16">
        <v>43397</v>
      </c>
      <c r="B586" s="7" t="s">
        <v>142</v>
      </c>
      <c r="C586" s="17" t="s">
        <v>19</v>
      </c>
      <c r="D586" s="17">
        <v>310</v>
      </c>
      <c r="E586" s="18">
        <v>1700</v>
      </c>
      <c r="F586" s="7" t="s">
        <v>13</v>
      </c>
      <c r="G586" s="19">
        <v>2.15</v>
      </c>
      <c r="H586" s="19">
        <v>3.3</v>
      </c>
      <c r="I586" s="19">
        <v>0</v>
      </c>
      <c r="J586" s="9">
        <f t="shared" ref="J586" si="1581">(IF(F586="SELL",G586-H586,IF(F586="BUY",H586-G586)))*E586</f>
        <v>1954.9999999999998</v>
      </c>
      <c r="K586" s="20">
        <v>0</v>
      </c>
      <c r="L586" s="10">
        <f t="shared" ref="L586" si="1582">(K586+J586)/E586</f>
        <v>1.1499999999999999</v>
      </c>
      <c r="M586" s="10">
        <f t="shared" ref="M586" si="1583">L586*E586</f>
        <v>1954.9999999999998</v>
      </c>
    </row>
    <row r="587" spans="1:13">
      <c r="A587" s="16">
        <v>43397</v>
      </c>
      <c r="B587" s="7" t="s">
        <v>135</v>
      </c>
      <c r="C587" s="17" t="s">
        <v>18</v>
      </c>
      <c r="D587" s="17">
        <v>560</v>
      </c>
      <c r="E587" s="18">
        <v>1200</v>
      </c>
      <c r="F587" s="7" t="s">
        <v>13</v>
      </c>
      <c r="G587" s="19">
        <v>5.75</v>
      </c>
      <c r="H587" s="19">
        <v>7</v>
      </c>
      <c r="I587" s="19">
        <v>0</v>
      </c>
      <c r="J587" s="9">
        <f t="shared" ref="J587" si="1584">(IF(F587="SELL",G587-H587,IF(F587="BUY",H587-G587)))*E587</f>
        <v>1500</v>
      </c>
      <c r="K587" s="20">
        <v>0</v>
      </c>
      <c r="L587" s="10">
        <f t="shared" ref="L587" si="1585">(K587+J587)/E587</f>
        <v>1.25</v>
      </c>
      <c r="M587" s="10">
        <f t="shared" ref="M587" si="1586">L587*E587</f>
        <v>1500</v>
      </c>
    </row>
    <row r="588" spans="1:13">
      <c r="A588" s="16">
        <v>43396</v>
      </c>
      <c r="B588" s="7" t="s">
        <v>135</v>
      </c>
      <c r="C588" s="17" t="s">
        <v>18</v>
      </c>
      <c r="D588" s="17">
        <v>560</v>
      </c>
      <c r="E588" s="18">
        <v>1200</v>
      </c>
      <c r="F588" s="7" t="s">
        <v>13</v>
      </c>
      <c r="G588" s="19">
        <v>9.25</v>
      </c>
      <c r="H588" s="19">
        <v>10.5</v>
      </c>
      <c r="I588" s="19">
        <v>12.25</v>
      </c>
      <c r="J588" s="9">
        <f t="shared" ref="J588" si="1587">(IF(F588="SELL",G588-H588,IF(F588="BUY",H588-G588)))*E588</f>
        <v>1500</v>
      </c>
      <c r="K588" s="20">
        <v>2100</v>
      </c>
      <c r="L588" s="10">
        <f t="shared" ref="L588" si="1588">(K588+J588)/E588</f>
        <v>3</v>
      </c>
      <c r="M588" s="10">
        <f t="shared" ref="M588" si="1589">L588*E588</f>
        <v>3600</v>
      </c>
    </row>
    <row r="589" spans="1:13">
      <c r="A589" s="16">
        <v>43395</v>
      </c>
      <c r="B589" s="7" t="s">
        <v>116</v>
      </c>
      <c r="C589" s="17" t="s">
        <v>19</v>
      </c>
      <c r="D589" s="17">
        <v>1680</v>
      </c>
      <c r="E589" s="18">
        <v>500</v>
      </c>
      <c r="F589" s="7" t="s">
        <v>13</v>
      </c>
      <c r="G589" s="19">
        <v>24.5</v>
      </c>
      <c r="H589" s="19">
        <v>16.5</v>
      </c>
      <c r="I589" s="19">
        <v>0</v>
      </c>
      <c r="J589" s="9">
        <f t="shared" ref="J589" si="1590">(IF(F589="SELL",G589-H589,IF(F589="BUY",H589-G589)))*E589</f>
        <v>-4000</v>
      </c>
      <c r="K589" s="20">
        <v>0</v>
      </c>
      <c r="L589" s="10">
        <f t="shared" ref="L589" si="1591">(K589+J589)/E589</f>
        <v>-8</v>
      </c>
      <c r="M589" s="10">
        <f t="shared" ref="M589" si="1592">L589*E589</f>
        <v>-4000</v>
      </c>
    </row>
    <row r="590" spans="1:13">
      <c r="A590" s="16">
        <v>43395</v>
      </c>
      <c r="B590" s="7" t="s">
        <v>141</v>
      </c>
      <c r="C590" s="17" t="s">
        <v>19</v>
      </c>
      <c r="D590" s="17">
        <v>330</v>
      </c>
      <c r="E590" s="18">
        <v>2750</v>
      </c>
      <c r="F590" s="7" t="s">
        <v>13</v>
      </c>
      <c r="G590" s="19">
        <v>4.4000000000000004</v>
      </c>
      <c r="H590" s="19">
        <v>5.8</v>
      </c>
      <c r="I590" s="19">
        <v>0</v>
      </c>
      <c r="J590" s="9">
        <f t="shared" ref="J590" si="1593">(IF(F590="SELL",G590-H590,IF(F590="BUY",H590-G590)))*E590</f>
        <v>3849.9999999999986</v>
      </c>
      <c r="K590" s="20">
        <v>0</v>
      </c>
      <c r="L590" s="10">
        <f t="shared" ref="L590" si="1594">(K590+J590)/E590</f>
        <v>1.3999999999999995</v>
      </c>
      <c r="M590" s="10">
        <f t="shared" ref="M590:M591" si="1595">L590*E590</f>
        <v>3849.9999999999986</v>
      </c>
    </row>
    <row r="591" spans="1:13">
      <c r="A591" s="16">
        <v>43392</v>
      </c>
      <c r="B591" s="7" t="s">
        <v>139</v>
      </c>
      <c r="C591" s="17" t="s">
        <v>18</v>
      </c>
      <c r="D591" s="17">
        <v>680</v>
      </c>
      <c r="E591" s="18">
        <v>1200</v>
      </c>
      <c r="F591" s="7" t="s">
        <v>13</v>
      </c>
      <c r="G591" s="19">
        <v>15</v>
      </c>
      <c r="H591" s="19">
        <v>17</v>
      </c>
      <c r="I591" s="19">
        <v>0</v>
      </c>
      <c r="J591" s="9">
        <f t="shared" ref="J591" si="1596">(IF(F591="SELL",G591-H591,IF(F591="BUY",H591-G591)))*E591</f>
        <v>2400</v>
      </c>
      <c r="K591" s="20">
        <v>0</v>
      </c>
      <c r="L591" s="10">
        <f t="shared" ref="L591" si="1597">(K591+J591)/E591</f>
        <v>2</v>
      </c>
      <c r="M591" s="10">
        <f t="shared" si="1595"/>
        <v>2400</v>
      </c>
    </row>
    <row r="592" spans="1:13">
      <c r="A592" s="16">
        <v>43390</v>
      </c>
      <c r="B592" s="7" t="s">
        <v>134</v>
      </c>
      <c r="C592" s="17" t="s">
        <v>18</v>
      </c>
      <c r="D592" s="17">
        <v>590</v>
      </c>
      <c r="E592" s="18">
        <v>1000</v>
      </c>
      <c r="F592" s="7" t="s">
        <v>13</v>
      </c>
      <c r="G592" s="19">
        <v>18.25</v>
      </c>
      <c r="H592" s="19">
        <v>20</v>
      </c>
      <c r="I592" s="19">
        <v>22</v>
      </c>
      <c r="J592" s="9">
        <f t="shared" ref="J592" si="1598">(IF(F592="SELL",G592-H592,IF(F592="BUY",H592-G592)))*E592</f>
        <v>1750</v>
      </c>
      <c r="K592" s="20">
        <v>1750</v>
      </c>
      <c r="L592" s="10">
        <f t="shared" ref="L592" si="1599">(K592+J592)/E592</f>
        <v>3.5</v>
      </c>
      <c r="M592" s="10">
        <f t="shared" ref="M592" si="1600">L592*E592</f>
        <v>3500</v>
      </c>
    </row>
    <row r="593" spans="1:13">
      <c r="A593" s="16">
        <v>43390</v>
      </c>
      <c r="B593" s="7" t="s">
        <v>135</v>
      </c>
      <c r="C593" s="17" t="s">
        <v>18</v>
      </c>
      <c r="D593" s="17">
        <v>580</v>
      </c>
      <c r="E593" s="18">
        <v>1200</v>
      </c>
      <c r="F593" s="7" t="s">
        <v>13</v>
      </c>
      <c r="G593" s="19">
        <v>11.75</v>
      </c>
      <c r="H593" s="19">
        <v>13</v>
      </c>
      <c r="I593" s="19">
        <v>14.5</v>
      </c>
      <c r="J593" s="9">
        <f t="shared" ref="J593:J607" si="1601">(IF(F593="SELL",G593-H593,IF(F593="BUY",H593-G593)))*E593</f>
        <v>1500</v>
      </c>
      <c r="K593" s="20">
        <v>1800</v>
      </c>
      <c r="L593" s="10">
        <f t="shared" ref="L593:L607" si="1602">(K593+J593)/E593</f>
        <v>2.75</v>
      </c>
      <c r="M593" s="10">
        <f t="shared" ref="M593:M607" si="1603">L593*E593</f>
        <v>3300</v>
      </c>
    </row>
    <row r="594" spans="1:13">
      <c r="A594" s="16">
        <v>43389</v>
      </c>
      <c r="B594" s="7" t="s">
        <v>136</v>
      </c>
      <c r="C594" s="17" t="s">
        <v>19</v>
      </c>
      <c r="D594" s="17">
        <v>580</v>
      </c>
      <c r="E594" s="18">
        <v>1061</v>
      </c>
      <c r="F594" s="7" t="s">
        <v>13</v>
      </c>
      <c r="G594" s="19">
        <v>16.45</v>
      </c>
      <c r="H594" s="19">
        <v>17.649999999999999</v>
      </c>
      <c r="I594" s="19">
        <v>0</v>
      </c>
      <c r="J594" s="9">
        <f t="shared" si="1601"/>
        <v>1273.1999999999991</v>
      </c>
      <c r="K594" s="20">
        <v>0</v>
      </c>
      <c r="L594" s="10">
        <f t="shared" si="1602"/>
        <v>1.1999999999999993</v>
      </c>
      <c r="M594" s="10">
        <f t="shared" si="1603"/>
        <v>1273.1999999999991</v>
      </c>
    </row>
    <row r="595" spans="1:13">
      <c r="A595" s="16">
        <v>43389</v>
      </c>
      <c r="B595" s="7" t="s">
        <v>136</v>
      </c>
      <c r="C595" s="17" t="s">
        <v>19</v>
      </c>
      <c r="D595" s="17">
        <v>580</v>
      </c>
      <c r="E595" s="18">
        <v>1061</v>
      </c>
      <c r="F595" s="7" t="s">
        <v>13</v>
      </c>
      <c r="G595" s="19">
        <v>16.45</v>
      </c>
      <c r="H595" s="19">
        <v>17.649999999999999</v>
      </c>
      <c r="I595" s="19">
        <v>0</v>
      </c>
      <c r="J595" s="9">
        <f t="shared" si="1601"/>
        <v>1273.1999999999991</v>
      </c>
      <c r="K595" s="20">
        <v>0</v>
      </c>
      <c r="L595" s="10">
        <f t="shared" si="1602"/>
        <v>1.1999999999999993</v>
      </c>
      <c r="M595" s="10">
        <f t="shared" si="1603"/>
        <v>1273.1999999999991</v>
      </c>
    </row>
    <row r="596" spans="1:13">
      <c r="A596" s="16">
        <v>43389</v>
      </c>
      <c r="B596" s="7" t="s">
        <v>137</v>
      </c>
      <c r="C596" s="17" t="s">
        <v>19</v>
      </c>
      <c r="D596" s="17">
        <v>600</v>
      </c>
      <c r="E596" s="18">
        <v>1100</v>
      </c>
      <c r="F596" s="7" t="s">
        <v>13</v>
      </c>
      <c r="G596" s="19">
        <v>19</v>
      </c>
      <c r="H596" s="19">
        <v>16</v>
      </c>
      <c r="I596" s="19">
        <v>0</v>
      </c>
      <c r="J596" s="9">
        <f t="shared" si="1601"/>
        <v>-3300</v>
      </c>
      <c r="K596" s="20">
        <v>0</v>
      </c>
      <c r="L596" s="10">
        <f t="shared" si="1602"/>
        <v>-3</v>
      </c>
      <c r="M596" s="10">
        <f t="shared" si="1603"/>
        <v>-3300</v>
      </c>
    </row>
    <row r="597" spans="1:13">
      <c r="A597" s="16">
        <v>43385</v>
      </c>
      <c r="B597" s="7" t="s">
        <v>135</v>
      </c>
      <c r="C597" s="17" t="s">
        <v>19</v>
      </c>
      <c r="D597" s="17">
        <v>580</v>
      </c>
      <c r="E597" s="18">
        <v>1200</v>
      </c>
      <c r="F597" s="7" t="s">
        <v>13</v>
      </c>
      <c r="G597" s="19">
        <v>21.25</v>
      </c>
      <c r="H597" s="19">
        <v>22.75</v>
      </c>
      <c r="I597" s="19">
        <v>24</v>
      </c>
      <c r="J597" s="9">
        <f t="shared" si="1601"/>
        <v>1800</v>
      </c>
      <c r="K597" s="20">
        <v>1450</v>
      </c>
      <c r="L597" s="10">
        <f t="shared" si="1602"/>
        <v>2.7083333333333335</v>
      </c>
      <c r="M597" s="10">
        <f t="shared" si="1603"/>
        <v>3250</v>
      </c>
    </row>
    <row r="598" spans="1:13">
      <c r="A598" s="16">
        <v>43385</v>
      </c>
      <c r="B598" s="7" t="s">
        <v>46</v>
      </c>
      <c r="C598" s="17" t="s">
        <v>19</v>
      </c>
      <c r="D598" s="17">
        <v>260</v>
      </c>
      <c r="E598" s="18">
        <v>1500</v>
      </c>
      <c r="F598" s="7" t="s">
        <v>13</v>
      </c>
      <c r="G598" s="19">
        <v>14.15</v>
      </c>
      <c r="H598" s="19">
        <v>15.5</v>
      </c>
      <c r="I598" s="19">
        <v>17</v>
      </c>
      <c r="J598" s="9">
        <f t="shared" si="1601"/>
        <v>2024.9999999999995</v>
      </c>
      <c r="K598" s="20">
        <v>2250</v>
      </c>
      <c r="L598" s="10">
        <f t="shared" si="1602"/>
        <v>2.85</v>
      </c>
      <c r="M598" s="10">
        <f t="shared" si="1603"/>
        <v>4275</v>
      </c>
    </row>
    <row r="599" spans="1:13">
      <c r="A599" s="16">
        <v>43384</v>
      </c>
      <c r="B599" s="7" t="s">
        <v>27</v>
      </c>
      <c r="C599" s="17" t="s">
        <v>18</v>
      </c>
      <c r="D599" s="17">
        <v>760</v>
      </c>
      <c r="E599" s="18">
        <v>700</v>
      </c>
      <c r="F599" s="7" t="s">
        <v>13</v>
      </c>
      <c r="G599" s="19">
        <v>25.75</v>
      </c>
      <c r="H599" s="19">
        <v>27.25</v>
      </c>
      <c r="I599" s="19">
        <v>0</v>
      </c>
      <c r="J599" s="9">
        <f t="shared" si="1601"/>
        <v>1050</v>
      </c>
      <c r="K599" s="20">
        <v>0</v>
      </c>
      <c r="L599" s="10">
        <f t="shared" si="1602"/>
        <v>1.5</v>
      </c>
      <c r="M599" s="10">
        <f t="shared" si="1603"/>
        <v>1050</v>
      </c>
    </row>
    <row r="600" spans="1:13">
      <c r="A600" s="16">
        <v>43383</v>
      </c>
      <c r="B600" s="7" t="s">
        <v>138</v>
      </c>
      <c r="C600" s="17" t="s">
        <v>19</v>
      </c>
      <c r="D600" s="17">
        <v>460</v>
      </c>
      <c r="E600" s="18">
        <v>1300</v>
      </c>
      <c r="F600" s="7" t="s">
        <v>13</v>
      </c>
      <c r="G600" s="19">
        <v>14.25</v>
      </c>
      <c r="H600" s="19">
        <v>15.5</v>
      </c>
      <c r="I600" s="19">
        <v>17</v>
      </c>
      <c r="J600" s="9">
        <f t="shared" si="1601"/>
        <v>1625</v>
      </c>
      <c r="K600" s="20">
        <v>1950</v>
      </c>
      <c r="L600" s="10">
        <f t="shared" si="1602"/>
        <v>2.75</v>
      </c>
      <c r="M600" s="10">
        <f t="shared" si="1603"/>
        <v>3575</v>
      </c>
    </row>
    <row r="601" spans="1:13">
      <c r="A601" s="16">
        <v>43382</v>
      </c>
      <c r="B601" s="7" t="s">
        <v>58</v>
      </c>
      <c r="C601" s="17" t="s">
        <v>19</v>
      </c>
      <c r="D601" s="17">
        <v>1000</v>
      </c>
      <c r="E601" s="18">
        <v>500</v>
      </c>
      <c r="F601" s="7" t="s">
        <v>13</v>
      </c>
      <c r="G601" s="19">
        <v>37.15</v>
      </c>
      <c r="H601" s="19">
        <v>40.15</v>
      </c>
      <c r="I601" s="19">
        <v>0</v>
      </c>
      <c r="J601" s="9">
        <f t="shared" si="1601"/>
        <v>1500</v>
      </c>
      <c r="K601" s="20">
        <v>0</v>
      </c>
      <c r="L601" s="10">
        <f t="shared" si="1602"/>
        <v>3</v>
      </c>
      <c r="M601" s="10">
        <f t="shared" si="1603"/>
        <v>1500</v>
      </c>
    </row>
    <row r="602" spans="1:13">
      <c r="A602" s="16">
        <v>43382</v>
      </c>
      <c r="B602" s="7" t="s">
        <v>116</v>
      </c>
      <c r="C602" s="17" t="s">
        <v>18</v>
      </c>
      <c r="D602" s="17">
        <v>1720</v>
      </c>
      <c r="E602" s="18">
        <v>500</v>
      </c>
      <c r="F602" s="7" t="s">
        <v>13</v>
      </c>
      <c r="G602" s="19">
        <v>44</v>
      </c>
      <c r="H602" s="19">
        <v>48.95</v>
      </c>
      <c r="I602" s="19">
        <v>0</v>
      </c>
      <c r="J602" s="9">
        <f t="shared" si="1601"/>
        <v>2475.0000000000014</v>
      </c>
      <c r="K602" s="20">
        <v>0</v>
      </c>
      <c r="L602" s="10">
        <f t="shared" si="1602"/>
        <v>4.9500000000000028</v>
      </c>
      <c r="M602" s="10">
        <f t="shared" si="1603"/>
        <v>2475.0000000000014</v>
      </c>
    </row>
    <row r="603" spans="1:13">
      <c r="A603" s="16">
        <v>43381</v>
      </c>
      <c r="B603" s="7" t="s">
        <v>139</v>
      </c>
      <c r="C603" s="17" t="s">
        <v>18</v>
      </c>
      <c r="D603" s="17">
        <v>700</v>
      </c>
      <c r="E603" s="18">
        <v>1200</v>
      </c>
      <c r="F603" s="7" t="s">
        <v>13</v>
      </c>
      <c r="G603" s="19">
        <v>22</v>
      </c>
      <c r="H603" s="19">
        <v>24</v>
      </c>
      <c r="I603" s="19">
        <v>26</v>
      </c>
      <c r="J603" s="9">
        <f t="shared" si="1601"/>
        <v>2400</v>
      </c>
      <c r="K603" s="20">
        <v>2400</v>
      </c>
      <c r="L603" s="10">
        <f t="shared" si="1602"/>
        <v>4</v>
      </c>
      <c r="M603" s="10">
        <f t="shared" si="1603"/>
        <v>4800</v>
      </c>
    </row>
    <row r="604" spans="1:13">
      <c r="A604" s="16">
        <v>43381</v>
      </c>
      <c r="B604" s="7" t="s">
        <v>46</v>
      </c>
      <c r="C604" s="17" t="s">
        <v>18</v>
      </c>
      <c r="D604" s="17">
        <v>220</v>
      </c>
      <c r="E604" s="18">
        <v>1500</v>
      </c>
      <c r="F604" s="7" t="s">
        <v>13</v>
      </c>
      <c r="G604" s="19">
        <v>17.5</v>
      </c>
      <c r="H604" s="19">
        <v>19</v>
      </c>
      <c r="I604" s="19">
        <v>21</v>
      </c>
      <c r="J604" s="9">
        <f t="shared" si="1601"/>
        <v>2250</v>
      </c>
      <c r="K604" s="20">
        <v>3000</v>
      </c>
      <c r="L604" s="10">
        <f t="shared" si="1602"/>
        <v>3.5</v>
      </c>
      <c r="M604" s="10">
        <f t="shared" si="1603"/>
        <v>5250</v>
      </c>
    </row>
    <row r="605" spans="1:13">
      <c r="A605" s="16">
        <v>43377</v>
      </c>
      <c r="B605" s="7" t="s">
        <v>30</v>
      </c>
      <c r="C605" s="17" t="s">
        <v>18</v>
      </c>
      <c r="D605" s="17">
        <v>390</v>
      </c>
      <c r="E605" s="18">
        <v>1800</v>
      </c>
      <c r="F605" s="7" t="s">
        <v>13</v>
      </c>
      <c r="G605" s="19">
        <v>13</v>
      </c>
      <c r="H605" s="19">
        <v>14</v>
      </c>
      <c r="I605" s="19">
        <v>0</v>
      </c>
      <c r="J605" s="9">
        <f t="shared" si="1601"/>
        <v>1800</v>
      </c>
      <c r="K605" s="20">
        <v>0</v>
      </c>
      <c r="L605" s="10">
        <f t="shared" si="1602"/>
        <v>1</v>
      </c>
      <c r="M605" s="10">
        <f t="shared" si="1603"/>
        <v>1800</v>
      </c>
    </row>
    <row r="606" spans="1:13">
      <c r="A606" s="16">
        <v>43376</v>
      </c>
      <c r="B606" s="7" t="s">
        <v>32</v>
      </c>
      <c r="C606" s="17" t="s">
        <v>18</v>
      </c>
      <c r="D606" s="17">
        <v>320</v>
      </c>
      <c r="E606" s="18">
        <v>2000</v>
      </c>
      <c r="F606" s="7" t="s">
        <v>13</v>
      </c>
      <c r="G606" s="19">
        <v>13.75</v>
      </c>
      <c r="H606" s="19">
        <v>15</v>
      </c>
      <c r="I606" s="19">
        <v>17</v>
      </c>
      <c r="J606" s="9">
        <f t="shared" si="1601"/>
        <v>2500</v>
      </c>
      <c r="K606" s="20">
        <v>4000</v>
      </c>
      <c r="L606" s="10">
        <f t="shared" si="1602"/>
        <v>3.25</v>
      </c>
      <c r="M606" s="10">
        <f t="shared" si="1603"/>
        <v>6500</v>
      </c>
    </row>
    <row r="607" spans="1:13">
      <c r="A607" s="16">
        <v>43374</v>
      </c>
      <c r="B607" s="7" t="s">
        <v>140</v>
      </c>
      <c r="C607" s="17" t="s">
        <v>18</v>
      </c>
      <c r="D607" s="17">
        <v>200</v>
      </c>
      <c r="E607" s="18">
        <v>3000</v>
      </c>
      <c r="F607" s="7" t="s">
        <v>13</v>
      </c>
      <c r="G607" s="19">
        <v>7.25</v>
      </c>
      <c r="H607" s="19">
        <v>8</v>
      </c>
      <c r="I607" s="19">
        <v>8.75</v>
      </c>
      <c r="J607" s="9">
        <f t="shared" si="1601"/>
        <v>2250</v>
      </c>
      <c r="K607" s="20">
        <v>2250</v>
      </c>
      <c r="L607" s="10">
        <f t="shared" si="1602"/>
        <v>1.5</v>
      </c>
      <c r="M607" s="10">
        <f t="shared" si="1603"/>
        <v>4500</v>
      </c>
    </row>
    <row r="608" spans="1:13">
      <c r="A608" s="14">
        <v>43371</v>
      </c>
      <c r="B608" s="6" t="s">
        <v>133</v>
      </c>
      <c r="C608" s="13" t="s">
        <v>18</v>
      </c>
      <c r="D608" s="5">
        <v>2000</v>
      </c>
      <c r="E608" s="6">
        <v>500</v>
      </c>
      <c r="F608" s="7" t="s">
        <v>13</v>
      </c>
      <c r="G608" s="8">
        <v>62</v>
      </c>
      <c r="H608" s="8">
        <v>66</v>
      </c>
      <c r="I608" s="8">
        <v>0</v>
      </c>
      <c r="J608" s="9">
        <f t="shared" ref="J608" si="1604">(IF(F608="SELL",G608-H608,IF(F608="BUY",H608-G608)))*E608</f>
        <v>2000</v>
      </c>
      <c r="K608" s="20">
        <v>0</v>
      </c>
      <c r="L608" s="10">
        <f t="shared" ref="L608" si="1605">(K608+J608)/E608</f>
        <v>4</v>
      </c>
      <c r="M608" s="10">
        <f t="shared" ref="M608" si="1606">L608*E608</f>
        <v>2000</v>
      </c>
    </row>
    <row r="609" spans="1:13">
      <c r="A609" s="14">
        <v>43369</v>
      </c>
      <c r="B609" s="6" t="s">
        <v>37</v>
      </c>
      <c r="C609" s="13" t="s">
        <v>19</v>
      </c>
      <c r="D609" s="5">
        <v>240</v>
      </c>
      <c r="E609" s="6">
        <v>1750</v>
      </c>
      <c r="F609" s="7" t="s">
        <v>13</v>
      </c>
      <c r="G609" s="8">
        <v>5</v>
      </c>
      <c r="H609" s="8">
        <v>5.75</v>
      </c>
      <c r="I609" s="8">
        <v>0</v>
      </c>
      <c r="J609" s="9">
        <f t="shared" ref="J609" si="1607">(IF(F609="SELL",G609-H609,IF(F609="BUY",H609-G609)))*E609</f>
        <v>1312.5</v>
      </c>
      <c r="K609" s="20">
        <v>0</v>
      </c>
      <c r="L609" s="10">
        <f t="shared" ref="L609" si="1608">(K609+J609)/E609</f>
        <v>0.75</v>
      </c>
      <c r="M609" s="10">
        <f t="shared" ref="M609" si="1609">L609*E609</f>
        <v>1312.5</v>
      </c>
    </row>
    <row r="610" spans="1:13">
      <c r="A610" s="14">
        <v>43364</v>
      </c>
      <c r="B610" s="6" t="s">
        <v>132</v>
      </c>
      <c r="C610" s="13" t="s">
        <v>18</v>
      </c>
      <c r="D610" s="5">
        <v>2400</v>
      </c>
      <c r="E610" s="6">
        <v>500</v>
      </c>
      <c r="F610" s="7" t="s">
        <v>13</v>
      </c>
      <c r="G610" s="8">
        <v>50</v>
      </c>
      <c r="H610" s="8">
        <v>60</v>
      </c>
      <c r="I610" s="8">
        <v>0</v>
      </c>
      <c r="J610" s="9">
        <f t="shared" ref="J610" si="1610">(IF(F610="SELL",G610-H610,IF(F610="BUY",H610-G610)))*E610</f>
        <v>5000</v>
      </c>
      <c r="K610" s="20">
        <v>0</v>
      </c>
      <c r="L610" s="10">
        <f t="shared" ref="L610" si="1611">(K610+J610)/E610</f>
        <v>10</v>
      </c>
      <c r="M610" s="10">
        <f t="shared" ref="M610" si="1612">L610*E610</f>
        <v>5000</v>
      </c>
    </row>
    <row r="611" spans="1:13">
      <c r="A611" s="14">
        <v>43355</v>
      </c>
      <c r="B611" s="6" t="s">
        <v>73</v>
      </c>
      <c r="C611" s="13" t="s">
        <v>19</v>
      </c>
      <c r="D611" s="5">
        <v>430</v>
      </c>
      <c r="E611" s="6">
        <v>1250</v>
      </c>
      <c r="F611" s="7" t="s">
        <v>13</v>
      </c>
      <c r="G611" s="8">
        <v>12.9</v>
      </c>
      <c r="H611" s="8">
        <v>13.9</v>
      </c>
      <c r="I611" s="8">
        <v>0</v>
      </c>
      <c r="J611" s="9">
        <f t="shared" ref="J611" si="1613">(IF(F611="SELL",G611-H611,IF(F611="BUY",H611-G611)))*E611</f>
        <v>1250</v>
      </c>
      <c r="K611" s="20">
        <v>0</v>
      </c>
      <c r="L611" s="10">
        <f t="shared" ref="L611" si="1614">(K611+J611)/E611</f>
        <v>1</v>
      </c>
      <c r="M611" s="10">
        <f t="shared" ref="M611" si="1615">L611*E611</f>
        <v>1250</v>
      </c>
    </row>
    <row r="612" spans="1:13">
      <c r="A612" s="14">
        <v>43349</v>
      </c>
      <c r="B612" s="6" t="s">
        <v>87</v>
      </c>
      <c r="C612" s="13" t="s">
        <v>19</v>
      </c>
      <c r="D612" s="5">
        <v>165</v>
      </c>
      <c r="E612" s="6">
        <v>4500</v>
      </c>
      <c r="F612" s="7" t="s">
        <v>13</v>
      </c>
      <c r="G612" s="8">
        <v>5.8</v>
      </c>
      <c r="H612" s="8">
        <v>6.2</v>
      </c>
      <c r="I612" s="8">
        <v>0</v>
      </c>
      <c r="J612" s="9">
        <f t="shared" ref="J612" si="1616">(IF(F612="SELL",G612-H612,IF(F612="BUY",H612-G612)))*E612</f>
        <v>1800.0000000000016</v>
      </c>
      <c r="K612" s="20">
        <v>0</v>
      </c>
      <c r="L612" s="10">
        <f t="shared" ref="L612" si="1617">(K612+J612)/E612</f>
        <v>0.40000000000000036</v>
      </c>
      <c r="M612" s="10">
        <f t="shared" ref="M612" si="1618">L612*E612</f>
        <v>1800.0000000000016</v>
      </c>
    </row>
    <row r="613" spans="1:13">
      <c r="A613" s="14">
        <v>43346</v>
      </c>
      <c r="B613" s="6" t="s">
        <v>131</v>
      </c>
      <c r="C613" s="13" t="s">
        <v>19</v>
      </c>
      <c r="D613" s="5">
        <v>130</v>
      </c>
      <c r="E613" s="6">
        <v>3500</v>
      </c>
      <c r="F613" s="7" t="s">
        <v>13</v>
      </c>
      <c r="G613" s="8">
        <v>5.5</v>
      </c>
      <c r="H613" s="8">
        <v>6.2</v>
      </c>
      <c r="I613" s="8">
        <v>0</v>
      </c>
      <c r="J613" s="9">
        <f t="shared" ref="J613" si="1619">(IF(F613="SELL",G613-H613,IF(F613="BUY",H613-G613)))*E613</f>
        <v>2450.0000000000005</v>
      </c>
      <c r="K613" s="20">
        <v>0</v>
      </c>
      <c r="L613" s="10">
        <f t="shared" ref="L613" si="1620">(K613+J613)/E613</f>
        <v>0.70000000000000018</v>
      </c>
      <c r="M613" s="10">
        <f t="shared" ref="M613" si="1621">L613*E613</f>
        <v>2450.0000000000005</v>
      </c>
    </row>
    <row r="614" spans="1:13">
      <c r="A614" s="14">
        <v>43346</v>
      </c>
      <c r="B614" s="6" t="s">
        <v>130</v>
      </c>
      <c r="C614" s="13" t="s">
        <v>19</v>
      </c>
      <c r="D614" s="5">
        <v>2800</v>
      </c>
      <c r="E614" s="6">
        <v>250</v>
      </c>
      <c r="F614" s="7" t="s">
        <v>13</v>
      </c>
      <c r="G614" s="8">
        <v>68.5</v>
      </c>
      <c r="H614" s="8">
        <v>75</v>
      </c>
      <c r="I614" s="8">
        <v>0</v>
      </c>
      <c r="J614" s="9">
        <f t="shared" ref="J614" si="1622">(IF(F614="SELL",G614-H614,IF(F614="BUY",H614-G614)))*E614</f>
        <v>1625</v>
      </c>
      <c r="K614" s="20">
        <v>0</v>
      </c>
      <c r="L614" s="10">
        <f t="shared" ref="L614" si="1623">(K614+J614)/E614</f>
        <v>6.5</v>
      </c>
      <c r="M614" s="10">
        <f t="shared" ref="M614" si="1624">L614*E614</f>
        <v>1625</v>
      </c>
    </row>
    <row r="615" spans="1:13">
      <c r="A615" s="14">
        <v>43343</v>
      </c>
      <c r="B615" s="6" t="s">
        <v>120</v>
      </c>
      <c r="C615" s="13" t="s">
        <v>19</v>
      </c>
      <c r="D615" s="5">
        <v>1400</v>
      </c>
      <c r="E615" s="6">
        <v>750</v>
      </c>
      <c r="F615" s="7" t="s">
        <v>13</v>
      </c>
      <c r="G615" s="8">
        <v>39.5</v>
      </c>
      <c r="H615" s="8">
        <v>44</v>
      </c>
      <c r="I615" s="8">
        <v>0</v>
      </c>
      <c r="J615" s="9">
        <f t="shared" ref="J615:J616" si="1625">(IF(F615="SELL",G615-H615,IF(F615="BUY",H615-G615)))*E615</f>
        <v>3375</v>
      </c>
      <c r="K615" s="20">
        <v>0</v>
      </c>
      <c r="L615" s="10">
        <f t="shared" ref="L615:L616" si="1626">(K615+J615)/E615</f>
        <v>4.5</v>
      </c>
      <c r="M615" s="10">
        <f t="shared" ref="M615:M616" si="1627">L615*E615</f>
        <v>3375</v>
      </c>
    </row>
    <row r="616" spans="1:13">
      <c r="A616" s="14">
        <v>43343</v>
      </c>
      <c r="B616" s="6" t="s">
        <v>129</v>
      </c>
      <c r="C616" s="13" t="s">
        <v>19</v>
      </c>
      <c r="D616" s="5">
        <v>2150</v>
      </c>
      <c r="E616" s="6">
        <v>1200</v>
      </c>
      <c r="F616" s="7" t="s">
        <v>13</v>
      </c>
      <c r="G616" s="8">
        <v>43.5</v>
      </c>
      <c r="H616" s="8">
        <v>46.5</v>
      </c>
      <c r="I616" s="8">
        <v>0</v>
      </c>
      <c r="J616" s="9">
        <f t="shared" si="1625"/>
        <v>3600</v>
      </c>
      <c r="K616" s="20">
        <v>0</v>
      </c>
      <c r="L616" s="10">
        <f t="shared" si="1626"/>
        <v>3</v>
      </c>
      <c r="M616" s="10">
        <f t="shared" si="1627"/>
        <v>3600</v>
      </c>
    </row>
    <row r="617" spans="1:13">
      <c r="A617" s="14">
        <v>43322</v>
      </c>
      <c r="B617" s="6" t="s">
        <v>128</v>
      </c>
      <c r="C617" s="13" t="s">
        <v>19</v>
      </c>
      <c r="D617" s="5">
        <v>640</v>
      </c>
      <c r="E617" s="6">
        <v>1500</v>
      </c>
      <c r="F617" s="7" t="s">
        <v>13</v>
      </c>
      <c r="G617" s="8">
        <v>17.350000000000001</v>
      </c>
      <c r="H617" s="8">
        <v>13</v>
      </c>
      <c r="I617" s="8">
        <v>0</v>
      </c>
      <c r="J617" s="9">
        <f t="shared" ref="J617" si="1628">(IF(F617="SELL",G617-H617,IF(F617="BUY",H617-G617)))*E617</f>
        <v>-6525.0000000000018</v>
      </c>
      <c r="K617" s="20">
        <v>0</v>
      </c>
      <c r="L617" s="10">
        <f t="shared" ref="L617" si="1629">(K617+J617)/E617</f>
        <v>-4.3500000000000014</v>
      </c>
      <c r="M617" s="10">
        <f t="shared" ref="M617" si="1630">L617*E617</f>
        <v>-6525.0000000000018</v>
      </c>
    </row>
    <row r="618" spans="1:13">
      <c r="A618" s="14">
        <v>43318</v>
      </c>
      <c r="B618" s="6" t="s">
        <v>127</v>
      </c>
      <c r="C618" s="13" t="s">
        <v>19</v>
      </c>
      <c r="D618" s="5">
        <v>75</v>
      </c>
      <c r="E618" s="6">
        <v>7000</v>
      </c>
      <c r="F618" s="7" t="s">
        <v>13</v>
      </c>
      <c r="G618" s="8">
        <v>4.8499999999999996</v>
      </c>
      <c r="H618" s="8">
        <v>5.3</v>
      </c>
      <c r="I618" s="8">
        <v>0</v>
      </c>
      <c r="J618" s="9">
        <f t="shared" ref="J618" si="1631">(IF(F618="SELL",G618-H618,IF(F618="BUY",H618-G618)))*E618</f>
        <v>3150.0000000000014</v>
      </c>
      <c r="K618" s="20">
        <v>0</v>
      </c>
      <c r="L618" s="10">
        <f t="shared" ref="L618" si="1632">(K618+J618)/E618</f>
        <v>0.45000000000000018</v>
      </c>
      <c r="M618" s="10">
        <f t="shared" ref="M618" si="1633">L618*E618</f>
        <v>3150.0000000000014</v>
      </c>
    </row>
    <row r="619" spans="1:13">
      <c r="A619" s="14">
        <v>43312</v>
      </c>
      <c r="B619" s="6" t="s">
        <v>124</v>
      </c>
      <c r="C619" s="13" t="s">
        <v>19</v>
      </c>
      <c r="D619" s="5">
        <v>2150</v>
      </c>
      <c r="E619" s="6">
        <v>250</v>
      </c>
      <c r="F619" s="7" t="s">
        <v>13</v>
      </c>
      <c r="G619" s="8">
        <v>70</v>
      </c>
      <c r="H619" s="8">
        <v>77</v>
      </c>
      <c r="I619" s="8">
        <v>0</v>
      </c>
      <c r="J619" s="9">
        <f t="shared" ref="J619" si="1634">(IF(F619="SELL",G619-H619,IF(F619="BUY",H619-G619)))*E619</f>
        <v>1750</v>
      </c>
      <c r="K619" s="20">
        <v>0</v>
      </c>
      <c r="L619" s="10">
        <f t="shared" ref="L619" si="1635">(K619+J619)/E619</f>
        <v>7</v>
      </c>
      <c r="M619" s="10">
        <f t="shared" ref="M619" si="1636">L619*E619</f>
        <v>1750</v>
      </c>
    </row>
    <row r="620" spans="1:13">
      <c r="A620" s="14">
        <v>43308</v>
      </c>
      <c r="B620" s="6" t="s">
        <v>126</v>
      </c>
      <c r="C620" s="13" t="s">
        <v>19</v>
      </c>
      <c r="D620" s="5">
        <v>3250</v>
      </c>
      <c r="E620" s="6">
        <v>200</v>
      </c>
      <c r="F620" s="7" t="s">
        <v>13</v>
      </c>
      <c r="G620" s="8">
        <v>77.099999999999994</v>
      </c>
      <c r="H620" s="8">
        <v>84</v>
      </c>
      <c r="I620" s="8">
        <v>0</v>
      </c>
      <c r="J620" s="9">
        <f t="shared" ref="J620" si="1637">(IF(F620="SELL",G620-H620,IF(F620="BUY",H620-G620)))*E620</f>
        <v>1380.0000000000011</v>
      </c>
      <c r="K620" s="20">
        <v>0</v>
      </c>
      <c r="L620" s="10">
        <f t="shared" ref="L620" si="1638">(K620+J620)/E620</f>
        <v>6.9000000000000057</v>
      </c>
      <c r="M620" s="10">
        <f t="shared" ref="M620" si="1639">L620*E620</f>
        <v>1380.0000000000011</v>
      </c>
    </row>
    <row r="621" spans="1:13">
      <c r="A621" s="14">
        <v>43308</v>
      </c>
      <c r="B621" s="6" t="s">
        <v>125</v>
      </c>
      <c r="C621" s="13" t="s">
        <v>19</v>
      </c>
      <c r="D621" s="5">
        <v>950</v>
      </c>
      <c r="E621" s="6">
        <v>550</v>
      </c>
      <c r="F621" s="7" t="s">
        <v>13</v>
      </c>
      <c r="G621" s="8">
        <v>46</v>
      </c>
      <c r="H621" s="8">
        <v>52</v>
      </c>
      <c r="I621" s="8">
        <v>0</v>
      </c>
      <c r="J621" s="9">
        <f t="shared" ref="J621" si="1640">(IF(F621="SELL",G621-H621,IF(F621="BUY",H621-G621)))*E621</f>
        <v>3300</v>
      </c>
      <c r="K621" s="20">
        <v>0</v>
      </c>
      <c r="L621" s="10">
        <f t="shared" ref="L621" si="1641">(K621+J621)/E621</f>
        <v>6</v>
      </c>
      <c r="M621" s="10">
        <f t="shared" ref="M621" si="1642">L621*E621</f>
        <v>3300</v>
      </c>
    </row>
    <row r="622" spans="1:13">
      <c r="A622" s="14">
        <v>43307</v>
      </c>
      <c r="B622" s="6" t="s">
        <v>124</v>
      </c>
      <c r="C622" s="13" t="s">
        <v>19</v>
      </c>
      <c r="D622" s="5">
        <v>2100</v>
      </c>
      <c r="E622" s="6">
        <v>250</v>
      </c>
      <c r="F622" s="7" t="s">
        <v>13</v>
      </c>
      <c r="G622" s="8">
        <v>18</v>
      </c>
      <c r="H622" s="8">
        <v>23</v>
      </c>
      <c r="I622" s="8">
        <v>35</v>
      </c>
      <c r="J622" s="9">
        <f t="shared" ref="J622:J623" si="1643">(IF(F622="SELL",G622-H622,IF(F622="BUY",H622-G622)))*E622</f>
        <v>1250</v>
      </c>
      <c r="K622" s="20">
        <f t="shared" ref="K622" si="1644">(IF(F622="SELL",IF(I622="",0,H622-I622),IF(F622="BUY",IF(I622="",0,I622-H622))))*E622</f>
        <v>3000</v>
      </c>
      <c r="L622" s="10">
        <f t="shared" ref="L622:L623" si="1645">(K622+J622)/E622</f>
        <v>17</v>
      </c>
      <c r="M622" s="10">
        <f t="shared" ref="M622:M623" si="1646">L622*E622</f>
        <v>4250</v>
      </c>
    </row>
    <row r="623" spans="1:13">
      <c r="A623" s="14">
        <v>43304</v>
      </c>
      <c r="B623" s="6" t="s">
        <v>123</v>
      </c>
      <c r="C623" s="13" t="s">
        <v>19</v>
      </c>
      <c r="D623" s="5">
        <v>350</v>
      </c>
      <c r="E623" s="6">
        <v>1500</v>
      </c>
      <c r="F623" s="7" t="s">
        <v>13</v>
      </c>
      <c r="G623" s="8">
        <v>10.5</v>
      </c>
      <c r="H623" s="8">
        <v>13.5</v>
      </c>
      <c r="I623" s="8">
        <v>0</v>
      </c>
      <c r="J623" s="9">
        <f t="shared" si="1643"/>
        <v>4500</v>
      </c>
      <c r="K623" s="20">
        <v>0</v>
      </c>
      <c r="L623" s="10">
        <f t="shared" si="1645"/>
        <v>3</v>
      </c>
      <c r="M623" s="10">
        <f t="shared" si="1646"/>
        <v>4500</v>
      </c>
    </row>
    <row r="624" spans="1:13">
      <c r="A624" s="14">
        <v>43297</v>
      </c>
      <c r="B624" s="6" t="s">
        <v>122</v>
      </c>
      <c r="C624" s="13" t="s">
        <v>19</v>
      </c>
      <c r="D624" s="5">
        <v>390</v>
      </c>
      <c r="E624" s="6">
        <v>1800</v>
      </c>
      <c r="F624" s="7" t="s">
        <v>13</v>
      </c>
      <c r="G624" s="8">
        <v>11.5</v>
      </c>
      <c r="H624" s="8">
        <v>8</v>
      </c>
      <c r="I624" s="8">
        <v>0</v>
      </c>
      <c r="J624" s="9">
        <f t="shared" ref="J624" si="1647">(IF(F624="SELL",G624-H624,IF(F624="BUY",H624-G624)))*E624</f>
        <v>-6300</v>
      </c>
      <c r="K624" s="20">
        <v>0</v>
      </c>
      <c r="L624" s="10">
        <f t="shared" ref="L624" si="1648">(K624+J624)/E624</f>
        <v>-3.5</v>
      </c>
      <c r="M624" s="10">
        <f t="shared" ref="M624" si="1649">L624*E624</f>
        <v>-6300</v>
      </c>
    </row>
    <row r="625" spans="1:13">
      <c r="A625" s="14">
        <v>43293</v>
      </c>
      <c r="B625" s="6" t="s">
        <v>119</v>
      </c>
      <c r="C625" s="13" t="s">
        <v>19</v>
      </c>
      <c r="D625" s="5">
        <v>320</v>
      </c>
      <c r="E625" s="6">
        <v>3000</v>
      </c>
      <c r="F625" s="7" t="s">
        <v>13</v>
      </c>
      <c r="G625" s="8">
        <v>8.25</v>
      </c>
      <c r="H625" s="8">
        <v>9</v>
      </c>
      <c r="I625" s="8">
        <v>0</v>
      </c>
      <c r="J625" s="9">
        <f t="shared" ref="J625:J626" si="1650">(IF(F625="SELL",G625-H625,IF(F625="BUY",H625-G625)))*E625</f>
        <v>2250</v>
      </c>
      <c r="K625" s="20">
        <v>0</v>
      </c>
      <c r="L625" s="10">
        <f t="shared" ref="L625:L626" si="1651">(K625+J625)/E625</f>
        <v>0.75</v>
      </c>
      <c r="M625" s="10">
        <f t="shared" ref="M625:M626" si="1652">L625*E625</f>
        <v>2250</v>
      </c>
    </row>
    <row r="626" spans="1:13">
      <c r="A626" s="14">
        <v>43287</v>
      </c>
      <c r="B626" s="6" t="s">
        <v>118</v>
      </c>
      <c r="C626" s="13" t="s">
        <v>19</v>
      </c>
      <c r="D626" s="5">
        <v>850</v>
      </c>
      <c r="E626" s="6">
        <v>500</v>
      </c>
      <c r="F626" s="7" t="s">
        <v>13</v>
      </c>
      <c r="G626" s="8">
        <v>33</v>
      </c>
      <c r="H626" s="8">
        <v>37</v>
      </c>
      <c r="I626" s="8">
        <v>0</v>
      </c>
      <c r="J626" s="9">
        <f t="shared" si="1650"/>
        <v>2000</v>
      </c>
      <c r="K626" s="20">
        <v>0</v>
      </c>
      <c r="L626" s="10">
        <f t="shared" si="1651"/>
        <v>4</v>
      </c>
      <c r="M626" s="10">
        <f t="shared" si="1652"/>
        <v>2000</v>
      </c>
    </row>
    <row r="627" spans="1:13">
      <c r="A627" s="14">
        <v>43287</v>
      </c>
      <c r="B627" s="6" t="s">
        <v>121</v>
      </c>
      <c r="C627" s="13" t="s">
        <v>18</v>
      </c>
      <c r="D627" s="5">
        <v>1375</v>
      </c>
      <c r="E627" s="6">
        <v>500</v>
      </c>
      <c r="F627" s="7" t="s">
        <v>13</v>
      </c>
      <c r="G627" s="8">
        <v>39.200000000000003</v>
      </c>
      <c r="H627" s="8">
        <v>44</v>
      </c>
      <c r="I627" s="15">
        <v>50</v>
      </c>
      <c r="J627" s="9">
        <f t="shared" ref="J627" si="1653">(IF(F627="SELL",G627-H627,IF(F627="BUY",H627-G627)))*E627</f>
        <v>2399.9999999999986</v>
      </c>
      <c r="K627" s="20">
        <f t="shared" ref="K627" si="1654">(IF(F627="SELL",IF(I627="",0,H627-I627),IF(F627="BUY",IF(I627="",0,I627-H627))))*E627</f>
        <v>3000</v>
      </c>
      <c r="L627" s="10">
        <f t="shared" ref="L627" si="1655">(K627+J627)/E627</f>
        <v>10.799999999999997</v>
      </c>
      <c r="M627" s="10">
        <f t="shared" ref="M627" si="1656">L627*E627</f>
        <v>5399.9999999999982</v>
      </c>
    </row>
    <row r="628" spans="1:13">
      <c r="A628" s="14">
        <v>43286</v>
      </c>
      <c r="B628" s="6" t="s">
        <v>82</v>
      </c>
      <c r="C628" s="13" t="s">
        <v>18</v>
      </c>
      <c r="D628" s="5">
        <v>1340</v>
      </c>
      <c r="E628" s="6">
        <v>800</v>
      </c>
      <c r="F628" s="7" t="s">
        <v>13</v>
      </c>
      <c r="G628" s="8">
        <v>38</v>
      </c>
      <c r="H628" s="8">
        <v>42</v>
      </c>
      <c r="I628" s="8">
        <v>0</v>
      </c>
      <c r="J628" s="9">
        <f t="shared" ref="J628" si="1657">(IF(F628="SELL",G628-H628,IF(F628="BUY",H628-G628)))*E628</f>
        <v>3200</v>
      </c>
      <c r="K628" s="20">
        <v>0</v>
      </c>
      <c r="L628" s="10">
        <f t="shared" ref="L628" si="1658">(K628+J628)/E628</f>
        <v>4</v>
      </c>
      <c r="M628" s="10">
        <f t="shared" ref="M628" si="1659">L628*E628</f>
        <v>3200</v>
      </c>
    </row>
    <row r="629" spans="1:13">
      <c r="A629" s="14">
        <v>43285</v>
      </c>
      <c r="B629" s="6" t="s">
        <v>120</v>
      </c>
      <c r="C629" s="13" t="s">
        <v>19</v>
      </c>
      <c r="D629" s="5">
        <v>1150</v>
      </c>
      <c r="E629" s="6">
        <v>750</v>
      </c>
      <c r="F629" s="7" t="s">
        <v>13</v>
      </c>
      <c r="G629" s="8">
        <v>34</v>
      </c>
      <c r="H629" s="8">
        <v>37</v>
      </c>
      <c r="I629" s="8">
        <v>0</v>
      </c>
      <c r="J629" s="9">
        <f t="shared" ref="J629" si="1660">(IF(F629="SELL",G629-H629,IF(F629="BUY",H629-G629)))*E629</f>
        <v>2250</v>
      </c>
      <c r="K629" s="20">
        <v>0</v>
      </c>
      <c r="L629" s="10">
        <f t="shared" ref="L629" si="1661">(K629+J629)/E629</f>
        <v>3</v>
      </c>
      <c r="M629" s="10">
        <f t="shared" ref="M629" si="1662">L629*E629</f>
        <v>2250</v>
      </c>
    </row>
    <row r="630" spans="1:13">
      <c r="A630" s="14">
        <v>43265</v>
      </c>
      <c r="B630" s="6" t="s">
        <v>119</v>
      </c>
      <c r="C630" s="13" t="s">
        <v>18</v>
      </c>
      <c r="D630" s="5">
        <v>340</v>
      </c>
      <c r="E630" s="6">
        <v>3000</v>
      </c>
      <c r="F630" s="7" t="s">
        <v>13</v>
      </c>
      <c r="G630" s="8">
        <v>8.5</v>
      </c>
      <c r="H630" s="8">
        <v>9.5</v>
      </c>
      <c r="I630" s="8">
        <v>0</v>
      </c>
      <c r="J630" s="9">
        <f t="shared" ref="J630" si="1663">(IF(F630="SELL",G630-H630,IF(F630="BUY",H630-G630)))*E630</f>
        <v>3000</v>
      </c>
      <c r="K630" s="20">
        <v>0</v>
      </c>
      <c r="L630" s="10">
        <f t="shared" ref="L630" si="1664">(K630+J630)/E630</f>
        <v>1</v>
      </c>
      <c r="M630" s="10">
        <f t="shared" ref="M630" si="1665">L630*E630</f>
        <v>3000</v>
      </c>
    </row>
    <row r="631" spans="1:13">
      <c r="A631" s="14">
        <v>43259</v>
      </c>
      <c r="B631" s="6" t="s">
        <v>118</v>
      </c>
      <c r="C631" s="13" t="s">
        <v>19</v>
      </c>
      <c r="D631" s="5">
        <v>950</v>
      </c>
      <c r="E631" s="6">
        <v>500</v>
      </c>
      <c r="F631" s="7" t="s">
        <v>13</v>
      </c>
      <c r="G631" s="8">
        <v>32</v>
      </c>
      <c r="H631" s="8">
        <v>25</v>
      </c>
      <c r="I631" s="8">
        <v>0</v>
      </c>
      <c r="J631" s="9">
        <f t="shared" ref="J631" si="1666">(IF(F631="SELL",G631-H631,IF(F631="BUY",H631-G631)))*E631</f>
        <v>-3500</v>
      </c>
      <c r="K631" s="20">
        <v>0</v>
      </c>
      <c r="L631" s="10">
        <f t="shared" ref="L631" si="1667">(K631+J631)/E631</f>
        <v>-7</v>
      </c>
      <c r="M631" s="10">
        <f t="shared" ref="M631" si="1668">L631*E631</f>
        <v>-3500</v>
      </c>
    </row>
    <row r="632" spans="1:13">
      <c r="A632" s="14">
        <v>43258</v>
      </c>
      <c r="B632" s="6" t="s">
        <v>117</v>
      </c>
      <c r="C632" s="13" t="s">
        <v>18</v>
      </c>
      <c r="D632" s="5">
        <v>1900</v>
      </c>
      <c r="E632" s="6">
        <v>300</v>
      </c>
      <c r="F632" s="7" t="s">
        <v>13</v>
      </c>
      <c r="G632" s="8">
        <v>32</v>
      </c>
      <c r="H632" s="8">
        <v>37</v>
      </c>
      <c r="I632" s="8">
        <v>0</v>
      </c>
      <c r="J632" s="9">
        <f t="shared" ref="J632" si="1669">(IF(F632="SELL",G632-H632,IF(F632="BUY",H632-G632)))*E632</f>
        <v>1500</v>
      </c>
      <c r="K632" s="20">
        <v>0</v>
      </c>
      <c r="L632" s="10">
        <f t="shared" ref="L632" si="1670">(K632+J632)/E632</f>
        <v>5</v>
      </c>
      <c r="M632" s="10">
        <f t="shared" ref="M632" si="1671">L632*E632</f>
        <v>1500</v>
      </c>
    </row>
    <row r="633" spans="1:13">
      <c r="A633" s="14">
        <v>43255</v>
      </c>
      <c r="B633" s="6" t="s">
        <v>87</v>
      </c>
      <c r="C633" s="13" t="s">
        <v>19</v>
      </c>
      <c r="D633" s="5">
        <v>170</v>
      </c>
      <c r="E633" s="6">
        <v>4500</v>
      </c>
      <c r="F633" s="7" t="s">
        <v>13</v>
      </c>
      <c r="G633" s="8">
        <v>3.9</v>
      </c>
      <c r="H633" s="8">
        <v>4.4000000000000004</v>
      </c>
      <c r="I633" s="8">
        <v>0</v>
      </c>
      <c r="J633" s="9">
        <f t="shared" ref="J633" si="1672">(IF(F633="SELL",G633-H633,IF(F633="BUY",H633-G633)))*E633</f>
        <v>2250.0000000000018</v>
      </c>
      <c r="K633" s="20">
        <v>0</v>
      </c>
      <c r="L633" s="10">
        <f t="shared" ref="L633" si="1673">(K633+J633)/E633</f>
        <v>0.50000000000000044</v>
      </c>
      <c r="M633" s="10">
        <f t="shared" ref="M633" si="1674">L633*E633</f>
        <v>2250.0000000000018</v>
      </c>
    </row>
    <row r="634" spans="1:13">
      <c r="A634" s="14">
        <v>43252</v>
      </c>
      <c r="B634" s="6" t="s">
        <v>116</v>
      </c>
      <c r="C634" s="13" t="s">
        <v>19</v>
      </c>
      <c r="D634" s="5">
        <v>1850</v>
      </c>
      <c r="E634" s="6">
        <v>500</v>
      </c>
      <c r="F634" s="7" t="s">
        <v>13</v>
      </c>
      <c r="G634" s="8">
        <v>38</v>
      </c>
      <c r="H634" s="8">
        <v>42</v>
      </c>
      <c r="I634" s="8">
        <v>0</v>
      </c>
      <c r="J634" s="9">
        <f t="shared" ref="J634" si="1675">(IF(F634="SELL",G634-H634,IF(F634="BUY",H634-G634)))*E634</f>
        <v>2000</v>
      </c>
      <c r="K634" s="20">
        <v>0</v>
      </c>
      <c r="L634" s="10">
        <f t="shared" ref="L634" si="1676">(K634+J634)/E634</f>
        <v>4</v>
      </c>
      <c r="M634" s="10">
        <f t="shared" ref="M634" si="1677">L634*E634</f>
        <v>2000</v>
      </c>
    </row>
    <row r="635" spans="1:13">
      <c r="A635" s="14">
        <v>43249</v>
      </c>
      <c r="B635" s="6" t="s">
        <v>115</v>
      </c>
      <c r="C635" s="13" t="s">
        <v>19</v>
      </c>
      <c r="D635" s="5">
        <v>1950</v>
      </c>
      <c r="E635" s="6">
        <v>500</v>
      </c>
      <c r="F635" s="7" t="s">
        <v>13</v>
      </c>
      <c r="G635" s="8">
        <v>40</v>
      </c>
      <c r="H635" s="8">
        <v>30</v>
      </c>
      <c r="I635" s="8">
        <v>0</v>
      </c>
      <c r="J635" s="9">
        <f t="shared" ref="J635" si="1678">(IF(F635="SELL",G635-H635,IF(F635="BUY",H635-G635)))*E635</f>
        <v>-5000</v>
      </c>
      <c r="K635" s="20">
        <v>0</v>
      </c>
      <c r="L635" s="10">
        <f t="shared" ref="L635" si="1679">(K635+J635)/E635</f>
        <v>-10</v>
      </c>
      <c r="M635" s="10">
        <f t="shared" ref="M635" si="1680">L635*E635</f>
        <v>-5000</v>
      </c>
    </row>
    <row r="636" spans="1:13">
      <c r="A636" s="14">
        <v>43244</v>
      </c>
      <c r="B636" s="6" t="s">
        <v>92</v>
      </c>
      <c r="C636" s="13" t="s">
        <v>19</v>
      </c>
      <c r="D636" s="5">
        <v>1100</v>
      </c>
      <c r="E636" s="6">
        <v>750</v>
      </c>
      <c r="F636" s="7" t="s">
        <v>13</v>
      </c>
      <c r="G636" s="8">
        <v>30.5</v>
      </c>
      <c r="H636" s="8">
        <v>0</v>
      </c>
      <c r="I636" s="8">
        <v>0</v>
      </c>
      <c r="J636" s="9">
        <v>0</v>
      </c>
      <c r="K636" s="20">
        <v>0</v>
      </c>
      <c r="L636" s="10">
        <f t="shared" ref="L636" si="1681">(K636+J636)/E636</f>
        <v>0</v>
      </c>
      <c r="M636" s="10">
        <f t="shared" ref="M636" si="1682">L636*E636</f>
        <v>0</v>
      </c>
    </row>
    <row r="637" spans="1:13">
      <c r="A637" s="14">
        <v>43244</v>
      </c>
      <c r="B637" s="6" t="s">
        <v>32</v>
      </c>
      <c r="C637" s="13" t="s">
        <v>19</v>
      </c>
      <c r="D637" s="5">
        <v>390</v>
      </c>
      <c r="E637" s="6">
        <v>2000</v>
      </c>
      <c r="F637" s="7" t="s">
        <v>13</v>
      </c>
      <c r="G637" s="8">
        <v>5.5</v>
      </c>
      <c r="H637" s="8">
        <v>6.5</v>
      </c>
      <c r="I637" s="8">
        <v>0</v>
      </c>
      <c r="J637" s="9">
        <f t="shared" ref="J637" si="1683">(IF(F637="SELL",G637-H637,IF(F637="BUY",H637-G637)))*E637</f>
        <v>2000</v>
      </c>
      <c r="K637" s="20">
        <v>0</v>
      </c>
      <c r="L637" s="10">
        <f t="shared" ref="L637" si="1684">(K637+J637)/E637</f>
        <v>1</v>
      </c>
      <c r="M637" s="10">
        <f t="shared" ref="M637" si="1685">L637*E637</f>
        <v>2000</v>
      </c>
    </row>
    <row r="638" spans="1:13">
      <c r="A638" s="14">
        <v>43243</v>
      </c>
      <c r="B638" s="6" t="s">
        <v>77</v>
      </c>
      <c r="C638" s="13" t="s">
        <v>19</v>
      </c>
      <c r="D638" s="5">
        <v>1060</v>
      </c>
      <c r="E638" s="6">
        <v>1200</v>
      </c>
      <c r="F638" s="7" t="s">
        <v>13</v>
      </c>
      <c r="G638" s="8">
        <v>15</v>
      </c>
      <c r="H638" s="8">
        <v>17.5</v>
      </c>
      <c r="I638" s="8">
        <v>0</v>
      </c>
      <c r="J638" s="9">
        <f t="shared" ref="J638:J639" si="1686">(IF(F638="SELL",G638-H638,IF(F638="BUY",H638-G638)))*E638</f>
        <v>3000</v>
      </c>
      <c r="K638" s="20">
        <v>0</v>
      </c>
      <c r="L638" s="10">
        <f t="shared" ref="L638:L639" si="1687">(K638+J638)/E638</f>
        <v>2.5</v>
      </c>
      <c r="M638" s="10">
        <f t="shared" ref="M638:M639" si="1688">L638*E638</f>
        <v>3000</v>
      </c>
    </row>
    <row r="639" spans="1:13">
      <c r="A639" s="14">
        <v>43243</v>
      </c>
      <c r="B639" s="6" t="s">
        <v>114</v>
      </c>
      <c r="C639" s="13" t="s">
        <v>19</v>
      </c>
      <c r="D639" s="5">
        <v>700</v>
      </c>
      <c r="E639" s="6">
        <v>1200</v>
      </c>
      <c r="F639" s="7" t="s">
        <v>13</v>
      </c>
      <c r="G639" s="8">
        <v>18</v>
      </c>
      <c r="H639" s="8">
        <v>20</v>
      </c>
      <c r="I639" s="8">
        <v>23</v>
      </c>
      <c r="J639" s="9">
        <f t="shared" si="1686"/>
        <v>2400</v>
      </c>
      <c r="K639" s="20">
        <f t="shared" ref="K639:K642" si="1689">(IF(F639="SELL",IF(I639="",0,H639-I639),IF(F639="BUY",IF(I639="",0,I639-H639))))*E639</f>
        <v>3600</v>
      </c>
      <c r="L639" s="10">
        <f t="shared" si="1687"/>
        <v>5</v>
      </c>
      <c r="M639" s="10">
        <f t="shared" si="1688"/>
        <v>6000</v>
      </c>
    </row>
    <row r="640" spans="1:13">
      <c r="A640" s="14">
        <v>43243</v>
      </c>
      <c r="B640" s="6" t="s">
        <v>113</v>
      </c>
      <c r="C640" s="13" t="s">
        <v>19</v>
      </c>
      <c r="D640" s="5">
        <v>255</v>
      </c>
      <c r="E640" s="6">
        <v>4500</v>
      </c>
      <c r="F640" s="7" t="s">
        <v>13</v>
      </c>
      <c r="G640" s="8">
        <v>6.5</v>
      </c>
      <c r="H640" s="8">
        <v>7</v>
      </c>
      <c r="I640" s="8">
        <v>8</v>
      </c>
      <c r="J640" s="9">
        <f t="shared" ref="J640" si="1690">(IF(F640="SELL",G640-H640,IF(F640="BUY",H640-G640)))*E640</f>
        <v>2250</v>
      </c>
      <c r="K640" s="20">
        <f t="shared" si="1689"/>
        <v>4500</v>
      </c>
      <c r="L640" s="10">
        <f t="shared" ref="L640" si="1691">(K640+J640)/E640</f>
        <v>1.5</v>
      </c>
      <c r="M640" s="10">
        <f t="shared" ref="M640" si="1692">L640*E640</f>
        <v>6750</v>
      </c>
    </row>
    <row r="641" spans="1:13">
      <c r="A641" s="14">
        <v>43243</v>
      </c>
      <c r="B641" s="6" t="s">
        <v>92</v>
      </c>
      <c r="C641" s="13" t="s">
        <v>19</v>
      </c>
      <c r="D641" s="5">
        <v>1080</v>
      </c>
      <c r="E641" s="6">
        <v>750</v>
      </c>
      <c r="F641" s="7" t="s">
        <v>13</v>
      </c>
      <c r="G641" s="8">
        <v>26</v>
      </c>
      <c r="H641" s="8">
        <v>30</v>
      </c>
      <c r="I641" s="8">
        <v>0</v>
      </c>
      <c r="J641" s="9">
        <f t="shared" ref="J641" si="1693">(IF(F641="SELL",G641-H641,IF(F641="BUY",H641-G641)))*E641</f>
        <v>3000</v>
      </c>
      <c r="K641" s="20">
        <v>0</v>
      </c>
      <c r="L641" s="10">
        <f t="shared" ref="L641" si="1694">(K641+J641)/E641</f>
        <v>4</v>
      </c>
      <c r="M641" s="10">
        <f t="shared" ref="M641" si="1695">L641*E641</f>
        <v>3000</v>
      </c>
    </row>
    <row r="642" spans="1:13">
      <c r="A642" s="14">
        <v>43237</v>
      </c>
      <c r="B642" s="6" t="s">
        <v>87</v>
      </c>
      <c r="C642" s="13" t="s">
        <v>19</v>
      </c>
      <c r="D642" s="5">
        <v>175</v>
      </c>
      <c r="E642" s="6">
        <v>4500</v>
      </c>
      <c r="F642" s="7" t="s">
        <v>13</v>
      </c>
      <c r="G642" s="8">
        <v>4.3</v>
      </c>
      <c r="H642" s="8">
        <v>5</v>
      </c>
      <c r="I642" s="8">
        <v>6</v>
      </c>
      <c r="J642" s="9">
        <f t="shared" ref="J642" si="1696">(IF(F642="SELL",G642-H642,IF(F642="BUY",H642-G642)))*E642</f>
        <v>3150.0000000000009</v>
      </c>
      <c r="K642" s="20">
        <f t="shared" si="1689"/>
        <v>4500</v>
      </c>
      <c r="L642" s="10">
        <f t="shared" ref="L642" si="1697">(K642+J642)/E642</f>
        <v>1.7000000000000002</v>
      </c>
      <c r="M642" s="10">
        <f t="shared" ref="M642" si="1698">L642*E642</f>
        <v>7650.0000000000009</v>
      </c>
    </row>
    <row r="643" spans="1:13">
      <c r="A643" s="14">
        <v>43230</v>
      </c>
      <c r="B643" s="6" t="s">
        <v>112</v>
      </c>
      <c r="C643" s="13" t="s">
        <v>19</v>
      </c>
      <c r="D643" s="5">
        <v>320</v>
      </c>
      <c r="E643" s="6">
        <v>1500</v>
      </c>
      <c r="F643" s="7" t="s">
        <v>13</v>
      </c>
      <c r="G643" s="8">
        <v>12.5</v>
      </c>
      <c r="H643" s="8">
        <v>10</v>
      </c>
      <c r="I643" s="8">
        <v>0</v>
      </c>
      <c r="J643" s="9">
        <f t="shared" ref="J643" si="1699">(IF(F643="SELL",G643-H643,IF(F643="BUY",H643-G643)))*E643</f>
        <v>-3750</v>
      </c>
      <c r="K643" s="20">
        <v>0</v>
      </c>
      <c r="L643" s="10">
        <f t="shared" ref="L643" si="1700">(K643+J643)/E643</f>
        <v>-2.5</v>
      </c>
      <c r="M643" s="10">
        <f t="shared" ref="M643" si="1701">L643*E643</f>
        <v>-3750</v>
      </c>
    </row>
    <row r="644" spans="1:13">
      <c r="A644" s="14">
        <v>43228</v>
      </c>
      <c r="B644" s="6" t="s">
        <v>77</v>
      </c>
      <c r="C644" s="13" t="s">
        <v>19</v>
      </c>
      <c r="D644" s="5">
        <v>1060</v>
      </c>
      <c r="E644" s="6">
        <v>1200</v>
      </c>
      <c r="F644" s="7" t="s">
        <v>13</v>
      </c>
      <c r="G644" s="8">
        <v>33</v>
      </c>
      <c r="H644" s="8">
        <v>34.5</v>
      </c>
      <c r="I644" s="8">
        <v>0</v>
      </c>
      <c r="J644" s="9">
        <f t="shared" ref="J644" si="1702">(IF(F644="SELL",G644-H644,IF(F644="BUY",H644-G644)))*E644</f>
        <v>1800</v>
      </c>
      <c r="K644" s="20">
        <v>0</v>
      </c>
      <c r="L644" s="10">
        <f t="shared" ref="L644" si="1703">(K644+J644)/E644</f>
        <v>1.5</v>
      </c>
      <c r="M644" s="10">
        <f t="shared" ref="M644" si="1704">L644*E644</f>
        <v>1800</v>
      </c>
    </row>
    <row r="645" spans="1:13">
      <c r="A645" s="14">
        <v>43227</v>
      </c>
      <c r="B645" s="6" t="s">
        <v>71</v>
      </c>
      <c r="C645" s="13" t="s">
        <v>19</v>
      </c>
      <c r="D645" s="5">
        <v>115</v>
      </c>
      <c r="E645" s="6">
        <v>3500</v>
      </c>
      <c r="F645" s="7" t="s">
        <v>13</v>
      </c>
      <c r="G645" s="8">
        <v>10.6</v>
      </c>
      <c r="H645" s="8">
        <v>0</v>
      </c>
      <c r="I645" s="8">
        <v>0</v>
      </c>
      <c r="J645" s="9">
        <v>0</v>
      </c>
      <c r="K645" s="20">
        <v>0</v>
      </c>
      <c r="L645" s="10">
        <f t="shared" ref="L645" si="1705">(K645+J645)/E645</f>
        <v>0</v>
      </c>
      <c r="M645" s="10">
        <f t="shared" ref="M645" si="1706">L645*E645</f>
        <v>0</v>
      </c>
    </row>
    <row r="646" spans="1:13">
      <c r="A646" s="14">
        <v>43223</v>
      </c>
      <c r="B646" s="6" t="s">
        <v>111</v>
      </c>
      <c r="C646" s="13" t="s">
        <v>19</v>
      </c>
      <c r="D646" s="5">
        <v>115</v>
      </c>
      <c r="E646" s="6">
        <v>9000</v>
      </c>
      <c r="F646" s="7" t="s">
        <v>13</v>
      </c>
      <c r="G646" s="8">
        <v>4.5</v>
      </c>
      <c r="H646" s="8">
        <v>5</v>
      </c>
      <c r="I646" s="8">
        <v>0</v>
      </c>
      <c r="J646" s="9">
        <f t="shared" ref="J646:J647" si="1707">(IF(F646="SELL",G646-H646,IF(F646="BUY",H646-G646)))*E646</f>
        <v>4500</v>
      </c>
      <c r="K646" s="20">
        <v>0</v>
      </c>
      <c r="L646" s="10">
        <f t="shared" ref="L646:L647" si="1708">(K646+J646)/E646</f>
        <v>0.5</v>
      </c>
      <c r="M646" s="10">
        <f t="shared" ref="M646:M647" si="1709">L646*E646</f>
        <v>4500</v>
      </c>
    </row>
    <row r="647" spans="1:13">
      <c r="A647" s="14">
        <v>43223</v>
      </c>
      <c r="B647" s="6" t="s">
        <v>73</v>
      </c>
      <c r="C647" s="13" t="s">
        <v>19</v>
      </c>
      <c r="D647" s="5">
        <v>520</v>
      </c>
      <c r="E647" s="6">
        <v>1250</v>
      </c>
      <c r="F647" s="7" t="s">
        <v>13</v>
      </c>
      <c r="G647" s="8">
        <v>13.6</v>
      </c>
      <c r="H647" s="8">
        <v>17</v>
      </c>
      <c r="I647" s="8">
        <v>0</v>
      </c>
      <c r="J647" s="9">
        <f t="shared" si="1707"/>
        <v>4250</v>
      </c>
      <c r="K647" s="20">
        <v>0</v>
      </c>
      <c r="L647" s="10">
        <f t="shared" si="1708"/>
        <v>3.4</v>
      </c>
      <c r="M647" s="10">
        <f t="shared" si="1709"/>
        <v>4250</v>
      </c>
    </row>
    <row r="648" spans="1:13">
      <c r="A648" s="14">
        <v>43222</v>
      </c>
      <c r="B648" s="6" t="s">
        <v>23</v>
      </c>
      <c r="C648" s="13" t="s">
        <v>19</v>
      </c>
      <c r="D648" s="5">
        <v>900</v>
      </c>
      <c r="E648" s="6">
        <v>1000</v>
      </c>
      <c r="F648" s="7" t="s">
        <v>13</v>
      </c>
      <c r="G648" s="8">
        <v>33</v>
      </c>
      <c r="H648" s="8">
        <v>35.5</v>
      </c>
      <c r="I648" s="8">
        <v>40</v>
      </c>
      <c r="J648" s="9">
        <f t="shared" ref="J648" si="1710">(IF(F648="SELL",G648-H648,IF(F648="BUY",H648-G648)))*E648</f>
        <v>2500</v>
      </c>
      <c r="K648" s="20">
        <f t="shared" ref="K648:K653" si="1711">(IF(F648="SELL",IF(I648="",0,H648-I648),IF(F648="BUY",IF(I648="",0,I648-H648))))*E648</f>
        <v>4500</v>
      </c>
      <c r="L648" s="10">
        <f t="shared" ref="L648" si="1712">(K648+J648)/E648</f>
        <v>7</v>
      </c>
      <c r="M648" s="10">
        <f t="shared" ref="M648" si="1713">L648*E648</f>
        <v>7000</v>
      </c>
    </row>
    <row r="649" spans="1:13">
      <c r="A649" s="14">
        <v>43217</v>
      </c>
      <c r="B649" s="6" t="s">
        <v>110</v>
      </c>
      <c r="C649" s="13" t="s">
        <v>19</v>
      </c>
      <c r="D649" s="5">
        <v>410</v>
      </c>
      <c r="E649" s="6">
        <v>2500</v>
      </c>
      <c r="F649" s="7" t="s">
        <v>13</v>
      </c>
      <c r="G649" s="8">
        <v>12.5</v>
      </c>
      <c r="H649" s="8">
        <v>13.5</v>
      </c>
      <c r="I649" s="8">
        <v>14.6</v>
      </c>
      <c r="J649" s="9">
        <f t="shared" ref="J649" si="1714">(IF(F649="SELL",G649-H649,IF(F649="BUY",H649-G649)))*E649</f>
        <v>2500</v>
      </c>
      <c r="K649" s="20">
        <f t="shared" si="1711"/>
        <v>2749.9999999999991</v>
      </c>
      <c r="L649" s="10">
        <f t="shared" ref="L649" si="1715">(K649+J649)/E649</f>
        <v>2.0999999999999996</v>
      </c>
      <c r="M649" s="10">
        <f t="shared" ref="M649" si="1716">L649*E649</f>
        <v>5249.9999999999991</v>
      </c>
    </row>
    <row r="650" spans="1:13">
      <c r="A650" s="14">
        <v>43216</v>
      </c>
      <c r="B650" s="6" t="s">
        <v>34</v>
      </c>
      <c r="C650" s="13" t="s">
        <v>19</v>
      </c>
      <c r="D650" s="5">
        <v>2500</v>
      </c>
      <c r="E650" s="6">
        <v>500</v>
      </c>
      <c r="F650" s="7" t="s">
        <v>13</v>
      </c>
      <c r="G650" s="8">
        <v>23</v>
      </c>
      <c r="H650" s="8">
        <v>27</v>
      </c>
      <c r="I650" s="8">
        <v>33</v>
      </c>
      <c r="J650" s="9">
        <f t="shared" ref="J650" si="1717">(IF(F650="SELL",G650-H650,IF(F650="BUY",H650-G650)))*E650</f>
        <v>2000</v>
      </c>
      <c r="K650" s="20">
        <f t="shared" si="1711"/>
        <v>3000</v>
      </c>
      <c r="L650" s="10">
        <f t="shared" ref="L650" si="1718">(K650+J650)/E650</f>
        <v>10</v>
      </c>
      <c r="M650" s="10">
        <f t="shared" ref="M650" si="1719">L650*E650</f>
        <v>5000</v>
      </c>
    </row>
    <row r="651" spans="1:13">
      <c r="A651" s="14">
        <v>43216</v>
      </c>
      <c r="B651" s="6" t="s">
        <v>88</v>
      </c>
      <c r="C651" s="13" t="s">
        <v>19</v>
      </c>
      <c r="D651" s="5">
        <v>325</v>
      </c>
      <c r="E651" s="6">
        <v>3000</v>
      </c>
      <c r="F651" s="7" t="s">
        <v>13</v>
      </c>
      <c r="G651" s="8">
        <v>2.6</v>
      </c>
      <c r="H651" s="8">
        <v>3.4</v>
      </c>
      <c r="I651" s="8">
        <v>4.5</v>
      </c>
      <c r="J651" s="9">
        <f t="shared" ref="J651" si="1720">(IF(F651="SELL",G651-H651,IF(F651="BUY",H651-G651)))*E651</f>
        <v>2399.9999999999995</v>
      </c>
      <c r="K651" s="20">
        <f t="shared" si="1711"/>
        <v>3300.0000000000005</v>
      </c>
      <c r="L651" s="10">
        <f t="shared" ref="L651" si="1721">(K651+J651)/E651</f>
        <v>1.9</v>
      </c>
      <c r="M651" s="10">
        <f t="shared" ref="M651" si="1722">L651*E651</f>
        <v>5700</v>
      </c>
    </row>
    <row r="652" spans="1:13">
      <c r="A652" s="14">
        <v>43215</v>
      </c>
      <c r="B652" s="6" t="s">
        <v>64</v>
      </c>
      <c r="C652" s="13" t="s">
        <v>19</v>
      </c>
      <c r="D652" s="5">
        <v>220</v>
      </c>
      <c r="E652" s="6">
        <v>5000</v>
      </c>
      <c r="F652" s="7" t="s">
        <v>13</v>
      </c>
      <c r="G652" s="8">
        <v>2.5</v>
      </c>
      <c r="H652" s="8">
        <v>3</v>
      </c>
      <c r="I652" s="8">
        <v>4</v>
      </c>
      <c r="J652" s="9">
        <f t="shared" ref="J652" si="1723">(IF(F652="SELL",G652-H652,IF(F652="BUY",H652-G652)))*E652</f>
        <v>2500</v>
      </c>
      <c r="K652" s="20">
        <f t="shared" si="1711"/>
        <v>5000</v>
      </c>
      <c r="L652" s="10">
        <f t="shared" ref="L652" si="1724">(K652+J652)/E652</f>
        <v>1.5</v>
      </c>
      <c r="M652" s="10">
        <f t="shared" ref="M652" si="1725">L652*E652</f>
        <v>7500</v>
      </c>
    </row>
    <row r="653" spans="1:13">
      <c r="A653" s="14">
        <v>43213</v>
      </c>
      <c r="B653" s="6" t="s">
        <v>109</v>
      </c>
      <c r="C653" s="13" t="s">
        <v>19</v>
      </c>
      <c r="D653" s="5">
        <v>270</v>
      </c>
      <c r="E653" s="6">
        <v>2500</v>
      </c>
      <c r="F653" s="7" t="s">
        <v>13</v>
      </c>
      <c r="G653" s="8">
        <v>4</v>
      </c>
      <c r="H653" s="8">
        <v>5.5</v>
      </c>
      <c r="I653" s="8">
        <v>7</v>
      </c>
      <c r="J653" s="9">
        <f t="shared" ref="J653" si="1726">(IF(F653="SELL",G653-H653,IF(F653="BUY",H653-G653)))*E653</f>
        <v>3750</v>
      </c>
      <c r="K653" s="20">
        <f t="shared" si="1711"/>
        <v>3750</v>
      </c>
      <c r="L653" s="10">
        <f t="shared" ref="L653" si="1727">(K653+J653)/E653</f>
        <v>3</v>
      </c>
      <c r="M653" s="10">
        <f t="shared" ref="M653" si="1728">L653*E653</f>
        <v>7500</v>
      </c>
    </row>
    <row r="654" spans="1:13">
      <c r="A654" s="14">
        <v>43213</v>
      </c>
      <c r="B654" s="6" t="s">
        <v>17</v>
      </c>
      <c r="C654" s="13" t="s">
        <v>19</v>
      </c>
      <c r="D654" s="5">
        <v>300</v>
      </c>
      <c r="E654" s="6">
        <v>1500</v>
      </c>
      <c r="F654" s="7" t="s">
        <v>13</v>
      </c>
      <c r="G654" s="8">
        <v>6.5</v>
      </c>
      <c r="H654" s="8">
        <v>4</v>
      </c>
      <c r="I654" s="8">
        <v>0</v>
      </c>
      <c r="J654" s="9">
        <f t="shared" ref="J654" si="1729">(IF(F654="SELL",G654-H654,IF(F654="BUY",H654-G654)))*E654</f>
        <v>-3750</v>
      </c>
      <c r="K654" s="20">
        <v>0</v>
      </c>
      <c r="L654" s="10">
        <f t="shared" ref="L654" si="1730">(K654+J654)/E654</f>
        <v>-2.5</v>
      </c>
      <c r="M654" s="10">
        <f t="shared" ref="M654" si="1731">L654*E654</f>
        <v>-3750</v>
      </c>
    </row>
    <row r="655" spans="1:13">
      <c r="A655" s="14">
        <v>43210</v>
      </c>
      <c r="B655" s="6" t="s">
        <v>92</v>
      </c>
      <c r="C655" s="13" t="s">
        <v>19</v>
      </c>
      <c r="D655" s="5">
        <v>960</v>
      </c>
      <c r="E655" s="6">
        <v>1500</v>
      </c>
      <c r="F655" s="7" t="s">
        <v>13</v>
      </c>
      <c r="G655" s="8">
        <v>18</v>
      </c>
      <c r="H655" s="8">
        <v>20</v>
      </c>
      <c r="I655" s="8">
        <v>23</v>
      </c>
      <c r="J655" s="9">
        <f t="shared" ref="J655" si="1732">(IF(F655="SELL",G655-H655,IF(F655="BUY",H655-G655)))*E655</f>
        <v>3000</v>
      </c>
      <c r="K655" s="20">
        <f>(IF(F655="SELL",IF(I655="",0,H655-I655),IF(F655="BUY",IF(I655="",0,I655-H655))))*E655</f>
        <v>4500</v>
      </c>
      <c r="L655" s="10">
        <f t="shared" ref="L655" si="1733">(K655+J655)/E655</f>
        <v>5</v>
      </c>
      <c r="M655" s="10">
        <f t="shared" ref="M655" si="1734">L655*E655</f>
        <v>7500</v>
      </c>
    </row>
    <row r="656" spans="1:13">
      <c r="A656" s="14">
        <v>43207</v>
      </c>
      <c r="B656" s="6" t="s">
        <v>92</v>
      </c>
      <c r="C656" s="13" t="s">
        <v>19</v>
      </c>
      <c r="D656" s="5">
        <v>940</v>
      </c>
      <c r="E656" s="6">
        <v>1500</v>
      </c>
      <c r="F656" s="7" t="s">
        <v>13</v>
      </c>
      <c r="G656" s="8">
        <v>20</v>
      </c>
      <c r="H656" s="8">
        <v>22</v>
      </c>
      <c r="I656" s="8">
        <v>25</v>
      </c>
      <c r="J656" s="9">
        <f t="shared" ref="J656" si="1735">(IF(F656="SELL",G656-H656,IF(F656="BUY",H656-G656)))*E656</f>
        <v>3000</v>
      </c>
      <c r="K656" s="20">
        <f>(IF(F656="SELL",IF(I656="",0,H656-I656),IF(F656="BUY",IF(I656="",0,I656-H656))))*E656</f>
        <v>4500</v>
      </c>
      <c r="L656" s="10">
        <f t="shared" ref="L656" si="1736">(K656+J656)/E656</f>
        <v>5</v>
      </c>
      <c r="M656" s="10">
        <f t="shared" ref="M656" si="1737">L656*E656</f>
        <v>7500</v>
      </c>
    </row>
    <row r="657" spans="1:13">
      <c r="A657" s="14">
        <v>43203</v>
      </c>
      <c r="B657" s="6" t="s">
        <v>98</v>
      </c>
      <c r="C657" s="13" t="s">
        <v>19</v>
      </c>
      <c r="D657" s="5">
        <v>16.5</v>
      </c>
      <c r="E657" s="6">
        <v>600</v>
      </c>
      <c r="F657" s="7" t="s">
        <v>13</v>
      </c>
      <c r="G657" s="8">
        <v>25</v>
      </c>
      <c r="H657" s="8">
        <v>0</v>
      </c>
      <c r="I657" s="8">
        <v>0</v>
      </c>
      <c r="J657" s="9">
        <v>0</v>
      </c>
      <c r="K657" s="20">
        <f>(IF(F657="SELL",IF(I657="",0,H657-I657),IF(F657="BUY",IF(I657="",0,I657-H657))))*E657</f>
        <v>0</v>
      </c>
      <c r="L657" s="10">
        <f t="shared" ref="L657" si="1738">(K657+J657)/E657</f>
        <v>0</v>
      </c>
      <c r="M657" s="10">
        <f t="shared" ref="M657" si="1739">L657*E657</f>
        <v>0</v>
      </c>
    </row>
    <row r="658" spans="1:13">
      <c r="A658" s="14">
        <v>43200</v>
      </c>
      <c r="B658" s="6" t="s">
        <v>85</v>
      </c>
      <c r="C658" s="13" t="s">
        <v>19</v>
      </c>
      <c r="D658" s="5">
        <v>77.5</v>
      </c>
      <c r="E658" s="6">
        <v>12000</v>
      </c>
      <c r="F658" s="7" t="s">
        <v>13</v>
      </c>
      <c r="G658" s="8">
        <v>2.5499999999999998</v>
      </c>
      <c r="H658" s="8">
        <v>2.8</v>
      </c>
      <c r="I658" s="8">
        <v>3.05</v>
      </c>
      <c r="J658" s="9">
        <f t="shared" ref="J658" si="1740">(IF(F658="SELL",G658-H658,IF(F658="BUY",H658-G658)))*E658</f>
        <v>3000</v>
      </c>
      <c r="K658" s="20">
        <f>(IF(F658="SELL",IF(I658="",0,H658-I658),IF(F658="BUY",IF(I658="",0,I658-H658))))*E658</f>
        <v>3000</v>
      </c>
      <c r="L658" s="10">
        <f t="shared" ref="L658" si="1741">(K658+J658)/E658</f>
        <v>0.5</v>
      </c>
      <c r="M658" s="10">
        <f t="shared" ref="M658" si="1742">L658*E658</f>
        <v>6000</v>
      </c>
    </row>
    <row r="659" spans="1:13">
      <c r="A659" s="14">
        <v>43199</v>
      </c>
      <c r="B659" s="6" t="s">
        <v>108</v>
      </c>
      <c r="C659" s="13" t="s">
        <v>19</v>
      </c>
      <c r="D659" s="5">
        <v>115</v>
      </c>
      <c r="E659" s="6">
        <v>6000</v>
      </c>
      <c r="F659" s="7" t="s">
        <v>13</v>
      </c>
      <c r="G659" s="8">
        <v>5.05</v>
      </c>
      <c r="H659" s="8">
        <v>5.5</v>
      </c>
      <c r="I659" s="8">
        <v>6.5</v>
      </c>
      <c r="J659" s="9">
        <f t="shared" ref="J659" si="1743">(IF(F659="SELL",G659-H659,IF(F659="BUY",H659-G659)))*E659</f>
        <v>2700.0000000000009</v>
      </c>
      <c r="K659" s="20">
        <f>(IF(F659="SELL",IF(I659="",0,H659-I659),IF(F659="BUY",IF(I659="",0,I659-H659))))*E659</f>
        <v>6000</v>
      </c>
      <c r="L659" s="10">
        <f t="shared" ref="L659" si="1744">(K659+J659)/E659</f>
        <v>1.45</v>
      </c>
      <c r="M659" s="10">
        <f t="shared" ref="M659" si="1745">L659*E659</f>
        <v>8700</v>
      </c>
    </row>
    <row r="660" spans="1:13">
      <c r="A660" s="14">
        <v>43199</v>
      </c>
      <c r="B660" s="6" t="s">
        <v>86</v>
      </c>
      <c r="C660" s="13" t="s">
        <v>19</v>
      </c>
      <c r="D660" s="5">
        <v>245</v>
      </c>
      <c r="E660" s="6">
        <v>4500</v>
      </c>
      <c r="F660" s="7" t="s">
        <v>13</v>
      </c>
      <c r="G660" s="8">
        <v>9</v>
      </c>
      <c r="H660" s="8">
        <v>9.5</v>
      </c>
      <c r="I660" s="8">
        <v>0</v>
      </c>
      <c r="J660" s="9">
        <f t="shared" ref="J660" si="1746">(IF(F660="SELL",G660-H660,IF(F660="BUY",H660-G660)))*E660</f>
        <v>2250</v>
      </c>
      <c r="K660" s="20">
        <v>0</v>
      </c>
      <c r="L660" s="10">
        <f t="shared" ref="L660" si="1747">(K660+J660)/E660</f>
        <v>0.5</v>
      </c>
      <c r="M660" s="10">
        <f t="shared" ref="M660" si="1748">L660*E660</f>
        <v>2250</v>
      </c>
    </row>
    <row r="661" spans="1:13">
      <c r="A661" s="14">
        <v>43196</v>
      </c>
      <c r="B661" s="6" t="s">
        <v>107</v>
      </c>
      <c r="C661" s="13" t="s">
        <v>19</v>
      </c>
      <c r="D661" s="5">
        <v>115</v>
      </c>
      <c r="E661" s="6">
        <v>6000</v>
      </c>
      <c r="F661" s="7" t="s">
        <v>13</v>
      </c>
      <c r="G661" s="8">
        <v>4.5</v>
      </c>
      <c r="H661" s="8">
        <v>5.3</v>
      </c>
      <c r="I661" s="8">
        <v>0</v>
      </c>
      <c r="J661" s="9">
        <f t="shared" ref="J661" si="1749">(IF(F661="SELL",G661-H661,IF(F661="BUY",H661-G661)))*E661</f>
        <v>4799.9999999999991</v>
      </c>
      <c r="K661" s="20">
        <v>0</v>
      </c>
      <c r="L661" s="10">
        <f t="shared" ref="L661" si="1750">(K661+J661)/E661</f>
        <v>0.79999999999999982</v>
      </c>
      <c r="M661" s="10">
        <f t="shared" ref="M661" si="1751">L661*E661</f>
        <v>4799.9999999999991</v>
      </c>
    </row>
    <row r="662" spans="1:13">
      <c r="A662" s="14">
        <v>43195</v>
      </c>
      <c r="B662" s="6" t="s">
        <v>25</v>
      </c>
      <c r="C662" s="13" t="s">
        <v>19</v>
      </c>
      <c r="D662" s="5">
        <v>315</v>
      </c>
      <c r="E662" s="6">
        <v>3200</v>
      </c>
      <c r="F662" s="7" t="s">
        <v>13</v>
      </c>
      <c r="G662" s="8">
        <v>9</v>
      </c>
      <c r="H662" s="8">
        <v>10</v>
      </c>
      <c r="I662" s="8">
        <v>0</v>
      </c>
      <c r="J662" s="9">
        <f t="shared" ref="J662:J663" si="1752">(IF(F662="SELL",G662-H662,IF(F662="BUY",H662-G662)))*E662</f>
        <v>3200</v>
      </c>
      <c r="K662" s="20">
        <v>0</v>
      </c>
      <c r="L662" s="10">
        <f t="shared" ref="L662:L663" si="1753">(K662+J662)/E662</f>
        <v>1</v>
      </c>
      <c r="M662" s="10">
        <f t="shared" ref="M662:M663" si="1754">L662*E662</f>
        <v>3200</v>
      </c>
    </row>
    <row r="663" spans="1:13">
      <c r="A663" s="14">
        <v>43195</v>
      </c>
      <c r="B663" s="6" t="s">
        <v>48</v>
      </c>
      <c r="C663" s="13" t="s">
        <v>19</v>
      </c>
      <c r="D663" s="5">
        <v>380</v>
      </c>
      <c r="E663" s="6">
        <v>2500</v>
      </c>
      <c r="F663" s="7" t="s">
        <v>13</v>
      </c>
      <c r="G663" s="8">
        <v>10</v>
      </c>
      <c r="H663" s="8">
        <v>11</v>
      </c>
      <c r="I663" s="8">
        <v>12</v>
      </c>
      <c r="J663" s="9">
        <f t="shared" si="1752"/>
        <v>2500</v>
      </c>
      <c r="K663" s="20">
        <f>(IF(F663="SELL",IF(I663="",0,H663-I663),IF(F663="BUY",IF(I663="",0,I663-H663))))*E663</f>
        <v>2500</v>
      </c>
      <c r="L663" s="10">
        <f t="shared" si="1753"/>
        <v>2</v>
      </c>
      <c r="M663" s="10">
        <f t="shared" si="1754"/>
        <v>5000</v>
      </c>
    </row>
    <row r="664" spans="1:13">
      <c r="A664" s="14">
        <v>43194</v>
      </c>
      <c r="B664" s="6" t="s">
        <v>64</v>
      </c>
      <c r="C664" s="13" t="s">
        <v>19</v>
      </c>
      <c r="D664" s="5">
        <v>210</v>
      </c>
      <c r="E664" s="6">
        <v>5000</v>
      </c>
      <c r="F664" s="7" t="s">
        <v>13</v>
      </c>
      <c r="G664" s="8">
        <v>6.25</v>
      </c>
      <c r="H664" s="8">
        <v>7</v>
      </c>
      <c r="I664" s="8">
        <v>8</v>
      </c>
      <c r="J664" s="9">
        <f t="shared" ref="J664" si="1755">(IF(F664="SELL",G664-H664,IF(F664="BUY",H664-G664)))*E664</f>
        <v>3750</v>
      </c>
      <c r="K664" s="20">
        <f t="shared" ref="K664" si="1756">(IF(F664="SELL",IF(I664="",0,H664-I664),IF(F664="BUY",IF(I664="",0,I664-H664))))*E664</f>
        <v>5000</v>
      </c>
      <c r="L664" s="10">
        <f t="shared" ref="L664" si="1757">(K664+J664)/E664</f>
        <v>1.75</v>
      </c>
      <c r="M664" s="10">
        <f t="shared" ref="M664" si="1758">L664*E664</f>
        <v>8750</v>
      </c>
    </row>
    <row r="665" spans="1:13">
      <c r="A665" s="14">
        <v>43194</v>
      </c>
      <c r="B665" s="6" t="s">
        <v>106</v>
      </c>
      <c r="C665" s="13" t="s">
        <v>19</v>
      </c>
      <c r="D665" s="5">
        <v>115</v>
      </c>
      <c r="E665" s="6">
        <v>9000</v>
      </c>
      <c r="F665" s="7" t="s">
        <v>13</v>
      </c>
      <c r="G665" s="8">
        <v>4.4000000000000004</v>
      </c>
      <c r="H665" s="8">
        <v>4.8</v>
      </c>
      <c r="I665" s="8">
        <v>5.3</v>
      </c>
      <c r="J665" s="9">
        <f t="shared" ref="J665" si="1759">(IF(F665="SELL",G665-H665,IF(F665="BUY",H665-G665)))*E665</f>
        <v>3599.999999999995</v>
      </c>
      <c r="K665" s="20">
        <f>(IF(F665="SELL",IF(I665="",0,H665-I665),IF(F665="BUY",IF(I665="",0,I665-H665))))*E665</f>
        <v>4500</v>
      </c>
      <c r="L665" s="10">
        <f t="shared" ref="L665" si="1760">(K665+J665)/E665</f>
        <v>0.89999999999999936</v>
      </c>
      <c r="M665" s="10">
        <f t="shared" ref="M665" si="1761">L665*E665</f>
        <v>8099.9999999999945</v>
      </c>
    </row>
    <row r="666" spans="1:13">
      <c r="A666" s="14">
        <v>43194</v>
      </c>
      <c r="B666" s="6" t="s">
        <v>48</v>
      </c>
      <c r="C666" s="13" t="s">
        <v>19</v>
      </c>
      <c r="D666" s="5">
        <v>380</v>
      </c>
      <c r="E666" s="6">
        <v>2500</v>
      </c>
      <c r="F666" s="7" t="s">
        <v>13</v>
      </c>
      <c r="G666" s="8">
        <v>8.3000000000000007</v>
      </c>
      <c r="H666" s="8">
        <v>9</v>
      </c>
      <c r="I666" s="8">
        <v>12</v>
      </c>
      <c r="J666" s="9">
        <f t="shared" ref="J666" si="1762">(IF(F666="SELL",G666-H666,IF(F666="BUY",H666-G666)))*E666</f>
        <v>1749.9999999999982</v>
      </c>
      <c r="K666" s="20">
        <f>(IF(F666="SELL",IF(I666="",0,H666-I666),IF(F666="BUY",IF(I666="",0,I666-H666))))*E666</f>
        <v>7500</v>
      </c>
      <c r="L666" s="10">
        <f t="shared" ref="L666" si="1763">(K666+J666)/E666</f>
        <v>3.6999999999999993</v>
      </c>
      <c r="M666" s="10">
        <f t="shared" ref="M666" si="1764">L666*E666</f>
        <v>9249.9999999999982</v>
      </c>
    </row>
    <row r="667" spans="1:13">
      <c r="A667" s="14">
        <v>43193</v>
      </c>
      <c r="B667" s="6" t="s">
        <v>105</v>
      </c>
      <c r="C667" s="13" t="s">
        <v>19</v>
      </c>
      <c r="D667" s="5">
        <v>760</v>
      </c>
      <c r="E667" s="6">
        <v>1000</v>
      </c>
      <c r="F667" s="7" t="s">
        <v>13</v>
      </c>
      <c r="G667" s="8">
        <v>13</v>
      </c>
      <c r="H667" s="8">
        <v>14.5</v>
      </c>
      <c r="I667" s="8">
        <v>18.5</v>
      </c>
      <c r="J667" s="9">
        <f t="shared" ref="J667" si="1765">(IF(F667="SELL",G667-H667,IF(F667="BUY",H667-G667)))*E667</f>
        <v>1500</v>
      </c>
      <c r="K667" s="20">
        <f>(IF(F667="SELL",IF(I667="",0,H667-I667),IF(F667="BUY",IF(I667="",0,I667-H667))))*E667</f>
        <v>4000</v>
      </c>
      <c r="L667" s="10">
        <f t="shared" ref="L667" si="1766">(K667+J667)/E667</f>
        <v>5.5</v>
      </c>
      <c r="M667" s="10">
        <f t="shared" ref="M667" si="1767">L667*E667</f>
        <v>5500</v>
      </c>
    </row>
    <row r="668" spans="1:13">
      <c r="A668" s="14">
        <v>43193</v>
      </c>
      <c r="B668" s="6" t="s">
        <v>59</v>
      </c>
      <c r="C668" s="13" t="s">
        <v>19</v>
      </c>
      <c r="D668" s="5">
        <v>440</v>
      </c>
      <c r="E668" s="6">
        <v>1500</v>
      </c>
      <c r="F668" s="7" t="s">
        <v>13</v>
      </c>
      <c r="G668" s="8">
        <v>12.55</v>
      </c>
      <c r="H668" s="8">
        <v>14.5</v>
      </c>
      <c r="I668" s="8">
        <v>0</v>
      </c>
      <c r="J668" s="9">
        <f t="shared" ref="J668" si="1768">(IF(F668="SELL",G668-H668,IF(F668="BUY",H668-G668)))*E668</f>
        <v>2924.9999999999991</v>
      </c>
      <c r="K668" s="20">
        <v>0</v>
      </c>
      <c r="L668" s="10">
        <f t="shared" ref="L668" si="1769">(K668+J668)/E668</f>
        <v>1.9499999999999993</v>
      </c>
      <c r="M668" s="10">
        <f t="shared" ref="M668" si="1770">L668*E668</f>
        <v>2924.9999999999991</v>
      </c>
    </row>
    <row r="669" spans="1:13">
      <c r="A669" s="14">
        <v>43193</v>
      </c>
      <c r="B669" s="6" t="s">
        <v>104</v>
      </c>
      <c r="C669" s="13" t="s">
        <v>19</v>
      </c>
      <c r="D669" s="5">
        <v>110</v>
      </c>
      <c r="E669" s="6">
        <v>6000</v>
      </c>
      <c r="F669" s="7" t="s">
        <v>13</v>
      </c>
      <c r="G669" s="8">
        <v>5.5</v>
      </c>
      <c r="H669" s="8">
        <v>6</v>
      </c>
      <c r="I669" s="8">
        <v>0</v>
      </c>
      <c r="J669" s="9">
        <f t="shared" ref="J669" si="1771">(IF(F669="SELL",G669-H669,IF(F669="BUY",H669-G669)))*E669</f>
        <v>3000</v>
      </c>
      <c r="K669" s="20">
        <v>0</v>
      </c>
      <c r="L669" s="10">
        <f t="shared" ref="L669" si="1772">(K669+J669)/E669</f>
        <v>0.5</v>
      </c>
      <c r="M669" s="10">
        <f t="shared" ref="M669" si="1773">L669*E669</f>
        <v>3000</v>
      </c>
    </row>
    <row r="670" spans="1:13">
      <c r="A670" s="14">
        <v>43192</v>
      </c>
      <c r="B670" s="6" t="s">
        <v>102</v>
      </c>
      <c r="C670" s="13" t="s">
        <v>19</v>
      </c>
      <c r="D670" s="5">
        <v>460</v>
      </c>
      <c r="E670" s="6">
        <v>1300</v>
      </c>
      <c r="F670" s="7" t="s">
        <v>13</v>
      </c>
      <c r="G670" s="8">
        <v>11</v>
      </c>
      <c r="H670" s="8">
        <v>14</v>
      </c>
      <c r="I670" s="8">
        <v>0</v>
      </c>
      <c r="J670" s="9">
        <f t="shared" ref="J670" si="1774">(IF(F670="SELL",G670-H670,IF(F670="BUY",H670-G670)))*E670</f>
        <v>3900</v>
      </c>
      <c r="K670" s="20">
        <v>0</v>
      </c>
      <c r="L670" s="10">
        <f t="shared" ref="L670" si="1775">(K670+J670)/E670</f>
        <v>3</v>
      </c>
      <c r="M670" s="10">
        <f t="shared" ref="M670" si="1776">L670*E670</f>
        <v>3900</v>
      </c>
    </row>
    <row r="671" spans="1:13">
      <c r="A671" s="14">
        <v>43192</v>
      </c>
      <c r="B671" s="6" t="s">
        <v>103</v>
      </c>
      <c r="C671" s="13" t="s">
        <v>19</v>
      </c>
      <c r="D671" s="5">
        <v>460</v>
      </c>
      <c r="E671" s="6">
        <v>750</v>
      </c>
      <c r="F671" s="7" t="s">
        <v>13</v>
      </c>
      <c r="G671" s="8">
        <v>14</v>
      </c>
      <c r="H671" s="8">
        <v>16</v>
      </c>
      <c r="I671" s="8">
        <v>0</v>
      </c>
      <c r="J671" s="9">
        <f t="shared" ref="J671" si="1777">(IF(F671="SELL",G671-H671,IF(F671="BUY",H671-G671)))*E671</f>
        <v>1500</v>
      </c>
      <c r="K671" s="20">
        <v>0</v>
      </c>
      <c r="L671" s="10">
        <f t="shared" ref="L671" si="1778">(K671+J671)/E671</f>
        <v>2</v>
      </c>
      <c r="M671" s="10">
        <f t="shared" ref="M671" si="1779">L671*E671</f>
        <v>1500</v>
      </c>
    </row>
    <row r="672" spans="1:13">
      <c r="A672" s="12">
        <v>43187</v>
      </c>
      <c r="B672" s="6" t="s">
        <v>101</v>
      </c>
      <c r="C672" s="13" t="s">
        <v>18</v>
      </c>
      <c r="D672" s="5">
        <v>290</v>
      </c>
      <c r="E672" s="6">
        <v>1700</v>
      </c>
      <c r="F672" s="7" t="s">
        <v>13</v>
      </c>
      <c r="G672" s="8">
        <v>7.1</v>
      </c>
      <c r="H672" s="8">
        <v>10</v>
      </c>
      <c r="I672" s="8">
        <v>0</v>
      </c>
      <c r="J672" s="9">
        <f t="shared" ref="J672" si="1780">(IF(F672="SELL",G672-H672,IF(F672="BUY",H672-G672)))*E672</f>
        <v>4930.0000000000009</v>
      </c>
      <c r="K672" s="20">
        <v>0</v>
      </c>
      <c r="L672" s="10">
        <f t="shared" ref="L672" si="1781">(K672+J672)/E672</f>
        <v>2.9000000000000004</v>
      </c>
      <c r="M672" s="10">
        <f t="shared" ref="M672" si="1782">L672*E672</f>
        <v>4930.0000000000009</v>
      </c>
    </row>
    <row r="673" spans="1:13">
      <c r="A673" s="12">
        <v>43186</v>
      </c>
      <c r="B673" s="6" t="s">
        <v>100</v>
      </c>
      <c r="C673" s="13" t="s">
        <v>19</v>
      </c>
      <c r="D673" s="5">
        <v>300</v>
      </c>
      <c r="E673" s="6">
        <v>2000</v>
      </c>
      <c r="F673" s="7" t="s">
        <v>13</v>
      </c>
      <c r="G673" s="8">
        <v>4.25</v>
      </c>
      <c r="H673" s="8">
        <v>7</v>
      </c>
      <c r="I673" s="8">
        <v>0</v>
      </c>
      <c r="J673" s="9">
        <f t="shared" ref="J673" si="1783">(IF(F673="SELL",G673-H673,IF(F673="BUY",H673-G673)))*E673</f>
        <v>5500</v>
      </c>
      <c r="K673" s="20">
        <v>0</v>
      </c>
      <c r="L673" s="10">
        <f t="shared" ref="L673" si="1784">(K673+J673)/E673</f>
        <v>2.75</v>
      </c>
      <c r="M673" s="10">
        <f t="shared" ref="M673" si="1785">L673*E673</f>
        <v>5500</v>
      </c>
    </row>
    <row r="674" spans="1:13">
      <c r="A674" s="12">
        <v>43185</v>
      </c>
      <c r="B674" s="6" t="s">
        <v>98</v>
      </c>
      <c r="C674" s="13" t="s">
        <v>19</v>
      </c>
      <c r="D674" s="5">
        <v>2000</v>
      </c>
      <c r="E674" s="6">
        <v>600</v>
      </c>
      <c r="F674" s="7" t="s">
        <v>13</v>
      </c>
      <c r="G674" s="8">
        <v>23</v>
      </c>
      <c r="H674" s="8">
        <v>27</v>
      </c>
      <c r="I674" s="8">
        <v>33.9</v>
      </c>
      <c r="J674" s="9">
        <f t="shared" ref="J674" si="1786">(IF(F674="SELL",G674-H674,IF(F674="BUY",H674-G674)))*E674</f>
        <v>2400</v>
      </c>
      <c r="K674" s="20">
        <f t="shared" ref="K674" si="1787">(IF(F674="SELL",IF(I674="",0,H674-I674),IF(F674="BUY",IF(I674="",0,I674-H674))))*E674</f>
        <v>4139.9999999999991</v>
      </c>
      <c r="L674" s="10">
        <f t="shared" ref="L674" si="1788">(K674+J674)/E674</f>
        <v>10.899999999999999</v>
      </c>
      <c r="M674" s="10">
        <f t="shared" ref="M674" si="1789">L674*E674</f>
        <v>6539.9999999999991</v>
      </c>
    </row>
    <row r="675" spans="1:13">
      <c r="A675" s="12">
        <v>43182</v>
      </c>
      <c r="B675" s="6" t="s">
        <v>99</v>
      </c>
      <c r="C675" s="13" t="s">
        <v>18</v>
      </c>
      <c r="D675" s="5">
        <v>1260</v>
      </c>
      <c r="E675" s="6">
        <v>600</v>
      </c>
      <c r="F675" s="7" t="s">
        <v>13</v>
      </c>
      <c r="G675" s="8">
        <v>10.1</v>
      </c>
      <c r="H675" s="8">
        <v>0</v>
      </c>
      <c r="I675" s="8">
        <v>0</v>
      </c>
      <c r="J675" s="9">
        <v>0</v>
      </c>
      <c r="K675" s="20">
        <v>0</v>
      </c>
      <c r="L675" s="10">
        <f t="shared" ref="L675" si="1790">(K675+J675)/E675</f>
        <v>0</v>
      </c>
      <c r="M675" s="10">
        <f t="shared" ref="M675" si="1791">L675*E675</f>
        <v>0</v>
      </c>
    </row>
    <row r="676" spans="1:13">
      <c r="A676" s="12">
        <v>43181</v>
      </c>
      <c r="B676" s="6" t="s">
        <v>97</v>
      </c>
      <c r="C676" s="13" t="s">
        <v>18</v>
      </c>
      <c r="D676" s="5">
        <v>380</v>
      </c>
      <c r="E676" s="6">
        <v>3000</v>
      </c>
      <c r="F676" s="7" t="s">
        <v>13</v>
      </c>
      <c r="G676" s="8">
        <v>4.8</v>
      </c>
      <c r="H676" s="8">
        <v>6</v>
      </c>
      <c r="I676" s="8">
        <v>0</v>
      </c>
      <c r="J676" s="9">
        <f t="shared" ref="J676" si="1792">(IF(F676="SELL",G676-H676,IF(F676="BUY",H676-G676)))*E676</f>
        <v>3600.0000000000005</v>
      </c>
      <c r="K676" s="20">
        <v>0</v>
      </c>
      <c r="L676" s="10">
        <f t="shared" ref="L676" si="1793">(K676+J676)/E676</f>
        <v>1.2000000000000002</v>
      </c>
      <c r="M676" s="10">
        <f t="shared" ref="M676" si="1794">L676*E676</f>
        <v>3600.0000000000005</v>
      </c>
    </row>
    <row r="677" spans="1:13">
      <c r="A677" s="12">
        <v>43180</v>
      </c>
      <c r="B677" s="6" t="s">
        <v>34</v>
      </c>
      <c r="C677" s="13" t="s">
        <v>19</v>
      </c>
      <c r="D677" s="5">
        <v>2200</v>
      </c>
      <c r="E677" s="6">
        <v>500</v>
      </c>
      <c r="F677" s="7" t="s">
        <v>13</v>
      </c>
      <c r="G677" s="8">
        <v>31</v>
      </c>
      <c r="H677" s="8">
        <v>38</v>
      </c>
      <c r="I677" s="8">
        <v>46</v>
      </c>
      <c r="J677" s="9">
        <f t="shared" ref="J677" si="1795">(IF(F677="SELL",G677-H677,IF(F677="BUY",H677-G677)))*E677</f>
        <v>3500</v>
      </c>
      <c r="K677" s="20">
        <f t="shared" ref="K677" si="1796">(IF(F677="SELL",IF(I677="",0,H677-I677),IF(F677="BUY",IF(I677="",0,I677-H677))))*E677</f>
        <v>4000</v>
      </c>
      <c r="L677" s="10">
        <f t="shared" ref="L677" si="1797">(K677+J677)/E677</f>
        <v>15</v>
      </c>
      <c r="M677" s="10">
        <f t="shared" ref="M677" si="1798">L677*E677</f>
        <v>7500</v>
      </c>
    </row>
    <row r="678" spans="1:13">
      <c r="A678" s="12">
        <v>43180</v>
      </c>
      <c r="B678" s="6" t="s">
        <v>96</v>
      </c>
      <c r="C678" s="13" t="s">
        <v>19</v>
      </c>
      <c r="D678" s="5">
        <v>215</v>
      </c>
      <c r="E678" s="6">
        <v>4000</v>
      </c>
      <c r="F678" s="7" t="s">
        <v>13</v>
      </c>
      <c r="G678" s="8">
        <v>3.5</v>
      </c>
      <c r="H678" s="8">
        <v>4.3</v>
      </c>
      <c r="I678" s="8">
        <v>0</v>
      </c>
      <c r="J678" s="9">
        <f t="shared" ref="J678" si="1799">(IF(F678="SELL",G678-H678,IF(F678="BUY",H678-G678)))*E678</f>
        <v>3199.9999999999991</v>
      </c>
      <c r="K678" s="20">
        <v>0</v>
      </c>
      <c r="L678" s="10">
        <f t="shared" ref="L678" si="1800">(K678+J678)/E678</f>
        <v>0.79999999999999982</v>
      </c>
      <c r="M678" s="10">
        <f t="shared" ref="M678" si="1801">L678*E678</f>
        <v>3199.9999999999991</v>
      </c>
    </row>
    <row r="679" spans="1:13">
      <c r="A679" s="12">
        <v>43179</v>
      </c>
      <c r="B679" s="6" t="s">
        <v>95</v>
      </c>
      <c r="C679" s="13" t="s">
        <v>19</v>
      </c>
      <c r="D679" s="5">
        <v>520</v>
      </c>
      <c r="E679" s="6">
        <v>1100</v>
      </c>
      <c r="F679" s="7" t="s">
        <v>13</v>
      </c>
      <c r="G679" s="8">
        <v>5.6</v>
      </c>
      <c r="H679" s="8">
        <v>8</v>
      </c>
      <c r="I679" s="8">
        <v>0</v>
      </c>
      <c r="J679" s="9">
        <f t="shared" ref="J679" si="1802">(IF(F679="SELL",G679-H679,IF(F679="BUY",H679-G679)))*E679</f>
        <v>2640.0000000000005</v>
      </c>
      <c r="K679" s="20">
        <v>0</v>
      </c>
      <c r="L679" s="10">
        <f t="shared" ref="L679" si="1803">(K679+J679)/E679</f>
        <v>2.4000000000000004</v>
      </c>
      <c r="M679" s="10">
        <f t="shared" ref="M679" si="1804">L679*E679</f>
        <v>2640.0000000000005</v>
      </c>
    </row>
    <row r="680" spans="1:13">
      <c r="A680" s="12">
        <v>43178</v>
      </c>
      <c r="B680" s="6" t="s">
        <v>94</v>
      </c>
      <c r="C680" s="13" t="s">
        <v>18</v>
      </c>
      <c r="D680" s="5">
        <v>220</v>
      </c>
      <c r="E680" s="6">
        <v>4500</v>
      </c>
      <c r="F680" s="7" t="s">
        <v>13</v>
      </c>
      <c r="G680" s="8">
        <v>6.5</v>
      </c>
      <c r="H680" s="8">
        <v>7</v>
      </c>
      <c r="I680" s="8">
        <v>0</v>
      </c>
      <c r="J680" s="9">
        <f t="shared" ref="J680" si="1805">(IF(F680="SELL",G680-H680,IF(F680="BUY",H680-G680)))*E680</f>
        <v>2250</v>
      </c>
      <c r="K680" s="20">
        <v>0</v>
      </c>
      <c r="L680" s="10">
        <f t="shared" ref="L680" si="1806">(K680+J680)/E680</f>
        <v>0.5</v>
      </c>
      <c r="M680" s="10">
        <f t="shared" ref="M680" si="1807">L680*E680</f>
        <v>2250</v>
      </c>
    </row>
    <row r="681" spans="1:13">
      <c r="A681" s="12">
        <v>43175</v>
      </c>
      <c r="B681" s="6" t="s">
        <v>65</v>
      </c>
      <c r="C681" s="13" t="s">
        <v>19</v>
      </c>
      <c r="D681" s="5">
        <v>280</v>
      </c>
      <c r="E681" s="6">
        <v>1600</v>
      </c>
      <c r="F681" s="7" t="s">
        <v>13</v>
      </c>
      <c r="G681" s="8">
        <v>5.7</v>
      </c>
      <c r="H681" s="8">
        <v>7.7</v>
      </c>
      <c r="I681" s="8">
        <v>0</v>
      </c>
      <c r="J681" s="9">
        <f t="shared" ref="J681" si="1808">(IF(F681="SELL",G681-H681,IF(F681="BUY",H681-G681)))*E681</f>
        <v>3200</v>
      </c>
      <c r="K681" s="20">
        <v>0</v>
      </c>
      <c r="L681" s="10">
        <f t="shared" ref="L681" si="1809">(K681+J681)/E681</f>
        <v>2</v>
      </c>
      <c r="M681" s="10">
        <f t="shared" ref="M681" si="1810">L681*E681</f>
        <v>3200</v>
      </c>
    </row>
    <row r="682" spans="1:13">
      <c r="A682" s="12">
        <v>43174</v>
      </c>
      <c r="B682" s="6" t="s">
        <v>52</v>
      </c>
      <c r="C682" s="13" t="s">
        <v>19</v>
      </c>
      <c r="D682" s="5">
        <v>530</v>
      </c>
      <c r="E682" s="6">
        <v>2000</v>
      </c>
      <c r="F682" s="7" t="s">
        <v>13</v>
      </c>
      <c r="G682" s="8">
        <v>10</v>
      </c>
      <c r="H682" s="8">
        <v>12</v>
      </c>
      <c r="I682" s="8">
        <v>0</v>
      </c>
      <c r="J682" s="9">
        <f t="shared" ref="J682" si="1811">(IF(F682="SELL",G682-H682,IF(F682="BUY",H682-G682)))*E682</f>
        <v>4000</v>
      </c>
      <c r="K682" s="20">
        <v>0</v>
      </c>
      <c r="L682" s="10">
        <f t="shared" ref="L682" si="1812">(K682+J682)/E682</f>
        <v>2</v>
      </c>
      <c r="M682" s="10">
        <f t="shared" ref="M682" si="1813">L682*E682</f>
        <v>4000</v>
      </c>
    </row>
    <row r="683" spans="1:13">
      <c r="A683" s="12">
        <v>43174</v>
      </c>
      <c r="B683" s="6" t="s">
        <v>34</v>
      </c>
      <c r="C683" s="13" t="s">
        <v>19</v>
      </c>
      <c r="D683" s="5">
        <v>2150</v>
      </c>
      <c r="E683" s="6">
        <v>500</v>
      </c>
      <c r="F683" s="7" t="s">
        <v>13</v>
      </c>
      <c r="G683" s="8">
        <v>55</v>
      </c>
      <c r="H683" s="8">
        <v>60</v>
      </c>
      <c r="I683" s="8">
        <v>65</v>
      </c>
      <c r="J683" s="9">
        <f t="shared" ref="J683" si="1814">(IF(F683="SELL",G683-H683,IF(F683="BUY",H683-G683)))*E683</f>
        <v>2500</v>
      </c>
      <c r="K683" s="20">
        <f t="shared" ref="K683" si="1815">(IF(F683="SELL",IF(I683="",0,H683-I683),IF(F683="BUY",IF(I683="",0,I683-H683))))*E683</f>
        <v>2500</v>
      </c>
      <c r="L683" s="10">
        <f t="shared" ref="L683" si="1816">(K683+J683)/E683</f>
        <v>10</v>
      </c>
      <c r="M683" s="10">
        <f t="shared" ref="M683" si="1817">L683*E683</f>
        <v>5000</v>
      </c>
    </row>
    <row r="684" spans="1:13">
      <c r="A684" s="12">
        <v>43174</v>
      </c>
      <c r="B684" s="6" t="s">
        <v>51</v>
      </c>
      <c r="C684" s="13" t="s">
        <v>19</v>
      </c>
      <c r="D684" s="5">
        <v>280</v>
      </c>
      <c r="E684" s="6">
        <v>4500</v>
      </c>
      <c r="F684" s="7" t="s">
        <v>13</v>
      </c>
      <c r="G684" s="8">
        <v>8.8000000000000007</v>
      </c>
      <c r="H684" s="8">
        <v>9.5</v>
      </c>
      <c r="I684" s="8">
        <v>0</v>
      </c>
      <c r="J684" s="9">
        <f t="shared" ref="J684" si="1818">(IF(F684="SELL",G684-H684,IF(F684="BUY",H684-G684)))*E684</f>
        <v>3149.9999999999968</v>
      </c>
      <c r="K684" s="20">
        <v>0</v>
      </c>
      <c r="L684" s="10">
        <f t="shared" ref="L684" si="1819">(K684+J684)/E684</f>
        <v>0.69999999999999929</v>
      </c>
      <c r="M684" s="10">
        <f t="shared" ref="M684" si="1820">L684*E684</f>
        <v>3149.9999999999968</v>
      </c>
    </row>
    <row r="685" spans="1:13">
      <c r="A685" s="12">
        <v>43173</v>
      </c>
      <c r="B685" s="6" t="s">
        <v>17</v>
      </c>
      <c r="C685" s="13" t="s">
        <v>19</v>
      </c>
      <c r="D685" s="5">
        <v>360</v>
      </c>
      <c r="E685" s="6">
        <v>1500</v>
      </c>
      <c r="F685" s="7" t="s">
        <v>13</v>
      </c>
      <c r="G685" s="8">
        <v>18</v>
      </c>
      <c r="H685" s="8">
        <v>20</v>
      </c>
      <c r="I685" s="8">
        <v>23</v>
      </c>
      <c r="J685" s="9">
        <f t="shared" ref="J685" si="1821">(IF(F685="SELL",G685-H685,IF(F685="BUY",H685-G685)))*E685</f>
        <v>3000</v>
      </c>
      <c r="K685" s="20">
        <f>(IF(F685="SELL",IF(I685="",0,H685-I685),IF(F685="BUY",IF(I685="",0,I685-H685))))*E685</f>
        <v>4500</v>
      </c>
      <c r="L685" s="10">
        <f t="shared" ref="L685" si="1822">(K685+J685)/E685</f>
        <v>5</v>
      </c>
      <c r="M685" s="10">
        <f t="shared" ref="M685" si="1823">L685*E685</f>
        <v>7500</v>
      </c>
    </row>
    <row r="686" spans="1:13">
      <c r="A686" s="12">
        <v>43173</v>
      </c>
      <c r="B686" s="6" t="s">
        <v>27</v>
      </c>
      <c r="C686" s="13" t="s">
        <v>19</v>
      </c>
      <c r="D686" s="5">
        <v>860</v>
      </c>
      <c r="E686" s="6">
        <v>1500</v>
      </c>
      <c r="F686" s="7" t="s">
        <v>13</v>
      </c>
      <c r="G686" s="8">
        <v>11</v>
      </c>
      <c r="H686" s="8">
        <v>13</v>
      </c>
      <c r="I686" s="8">
        <v>0</v>
      </c>
      <c r="J686" s="9">
        <f t="shared" ref="J686:J688" si="1824">(IF(F686="SELL",G686-H686,IF(F686="BUY",H686-G686)))*E686</f>
        <v>3000</v>
      </c>
      <c r="K686" s="20">
        <v>0</v>
      </c>
      <c r="L686" s="10">
        <f t="shared" ref="L686:L688" si="1825">(K686+J686)/E686</f>
        <v>2</v>
      </c>
      <c r="M686" s="10">
        <f t="shared" ref="M686:M688" si="1826">L686*E686</f>
        <v>3000</v>
      </c>
    </row>
    <row r="687" spans="1:13">
      <c r="A687" s="12">
        <v>43172</v>
      </c>
      <c r="B687" s="6" t="s">
        <v>17</v>
      </c>
      <c r="C687" s="13" t="s">
        <v>19</v>
      </c>
      <c r="D687" s="5">
        <v>360</v>
      </c>
      <c r="E687" s="6">
        <v>1500</v>
      </c>
      <c r="F687" s="7" t="s">
        <v>13</v>
      </c>
      <c r="G687" s="8">
        <v>12</v>
      </c>
      <c r="H687" s="8">
        <v>14</v>
      </c>
      <c r="I687" s="8">
        <v>17</v>
      </c>
      <c r="J687" s="9">
        <f t="shared" si="1824"/>
        <v>3000</v>
      </c>
      <c r="K687" s="20">
        <f t="shared" ref="K687" si="1827">(IF(F687="SELL",IF(I687="",0,H687-I687),IF(F687="BUY",IF(I687="",0,I687-H687))))*E687</f>
        <v>4500</v>
      </c>
      <c r="L687" s="10">
        <f t="shared" si="1825"/>
        <v>5</v>
      </c>
      <c r="M687" s="10">
        <f t="shared" si="1826"/>
        <v>7500</v>
      </c>
    </row>
    <row r="688" spans="1:13">
      <c r="A688" s="12">
        <v>43171</v>
      </c>
      <c r="B688" s="6" t="s">
        <v>93</v>
      </c>
      <c r="C688" s="13" t="s">
        <v>19</v>
      </c>
      <c r="D688" s="5">
        <v>1860</v>
      </c>
      <c r="E688" s="6">
        <v>500</v>
      </c>
      <c r="F688" s="7" t="s">
        <v>13</v>
      </c>
      <c r="G688" s="8">
        <v>20</v>
      </c>
      <c r="H688" s="8">
        <v>24</v>
      </c>
      <c r="I688" s="8">
        <v>0</v>
      </c>
      <c r="J688" s="9">
        <f t="shared" si="1824"/>
        <v>2000</v>
      </c>
      <c r="K688" s="20">
        <v>0</v>
      </c>
      <c r="L688" s="10">
        <f t="shared" si="1825"/>
        <v>4</v>
      </c>
      <c r="M688" s="10">
        <f t="shared" si="1826"/>
        <v>2000</v>
      </c>
    </row>
    <row r="689" spans="1:13">
      <c r="A689" s="12">
        <v>43166</v>
      </c>
      <c r="B689" s="6" t="s">
        <v>88</v>
      </c>
      <c r="C689" s="13" t="s">
        <v>18</v>
      </c>
      <c r="D689" s="5">
        <v>290</v>
      </c>
      <c r="E689" s="6">
        <v>3000</v>
      </c>
      <c r="F689" s="7" t="s">
        <v>13</v>
      </c>
      <c r="G689" s="8">
        <v>11</v>
      </c>
      <c r="H689" s="8">
        <v>9</v>
      </c>
      <c r="I689" s="8">
        <v>0</v>
      </c>
      <c r="J689" s="9">
        <f t="shared" ref="J689" si="1828">(IF(F689="SELL",G689-H689,IF(F689="BUY",H689-G689)))*E689</f>
        <v>-6000</v>
      </c>
      <c r="K689" s="20">
        <v>0</v>
      </c>
      <c r="L689" s="10">
        <f t="shared" ref="L689" si="1829">(K689+J689)/E689</f>
        <v>-2</v>
      </c>
      <c r="M689" s="10">
        <f t="shared" ref="M689" si="1830">L689*E689</f>
        <v>-6000</v>
      </c>
    </row>
    <row r="690" spans="1:13">
      <c r="A690" s="12">
        <v>43166</v>
      </c>
      <c r="B690" s="6" t="s">
        <v>75</v>
      </c>
      <c r="C690" s="13" t="s">
        <v>18</v>
      </c>
      <c r="D690" s="5">
        <v>120</v>
      </c>
      <c r="E690" s="6">
        <v>4500</v>
      </c>
      <c r="F690" s="7" t="s">
        <v>13</v>
      </c>
      <c r="G690" s="8">
        <v>4.05</v>
      </c>
      <c r="H690" s="8">
        <v>4.7</v>
      </c>
      <c r="I690" s="8">
        <v>0</v>
      </c>
      <c r="J690" s="9">
        <f>(IF(F690="SELL",G690-H690,IF(F690="BUY",H690-G690)))*E690</f>
        <v>2925.0000000000018</v>
      </c>
      <c r="K690" s="20">
        <v>0</v>
      </c>
      <c r="L690" s="10">
        <f t="shared" ref="L690" si="1831">(K690+J690)/E690</f>
        <v>0.65000000000000036</v>
      </c>
      <c r="M690" s="10">
        <f t="shared" ref="M690" si="1832">L690*E690</f>
        <v>2925.0000000000018</v>
      </c>
    </row>
    <row r="691" spans="1:13">
      <c r="A691" s="12">
        <v>43165</v>
      </c>
      <c r="B691" s="6" t="s">
        <v>58</v>
      </c>
      <c r="C691" s="13" t="s">
        <v>19</v>
      </c>
      <c r="D691" s="5">
        <v>1060</v>
      </c>
      <c r="E691" s="6">
        <v>1000</v>
      </c>
      <c r="F691" s="7" t="s">
        <v>13</v>
      </c>
      <c r="G691" s="8">
        <v>21</v>
      </c>
      <c r="H691" s="8">
        <v>0</v>
      </c>
      <c r="I691" s="8">
        <v>0</v>
      </c>
      <c r="J691" s="9">
        <v>0</v>
      </c>
      <c r="K691" s="20">
        <f>(IF(F691="SELL",IF(I691="",0,H691-I691),IF(F691="BUY",IF(I691="",0,I691-H691))))*E691</f>
        <v>0</v>
      </c>
      <c r="L691" s="10">
        <f t="shared" ref="L691" si="1833">(K691+J691)/E691</f>
        <v>0</v>
      </c>
      <c r="M691" s="10">
        <f t="shared" ref="M691" si="1834">L691*E691</f>
        <v>0</v>
      </c>
    </row>
    <row r="692" spans="1:13">
      <c r="A692" s="12">
        <v>43164</v>
      </c>
      <c r="B692" s="6" t="s">
        <v>92</v>
      </c>
      <c r="C692" s="13" t="s">
        <v>19</v>
      </c>
      <c r="D692" s="5">
        <v>900</v>
      </c>
      <c r="E692" s="6">
        <v>1500</v>
      </c>
      <c r="F692" s="7" t="s">
        <v>13</v>
      </c>
      <c r="G692" s="8">
        <v>24</v>
      </c>
      <c r="H692" s="8">
        <v>26</v>
      </c>
      <c r="I692" s="8">
        <v>0</v>
      </c>
      <c r="J692" s="9">
        <f t="shared" ref="J692" si="1835">(IF(F692="SELL",G692-H692,IF(F692="BUY",H692-G692)))*E692</f>
        <v>3000</v>
      </c>
      <c r="K692" s="20">
        <v>0</v>
      </c>
      <c r="L692" s="10">
        <f t="shared" ref="L692" si="1836">(K692+J692)/E692</f>
        <v>2</v>
      </c>
      <c r="M692" s="10">
        <f t="shared" ref="M692" si="1837">L692*E692</f>
        <v>3000</v>
      </c>
    </row>
    <row r="693" spans="1:13">
      <c r="A693" s="12">
        <v>43160</v>
      </c>
      <c r="B693" s="6" t="s">
        <v>91</v>
      </c>
      <c r="C693" s="13" t="s">
        <v>19</v>
      </c>
      <c r="D693" s="5">
        <v>95.5</v>
      </c>
      <c r="E693" s="6">
        <v>7000</v>
      </c>
      <c r="F693" s="7" t="s">
        <v>13</v>
      </c>
      <c r="G693" s="8">
        <v>2.85</v>
      </c>
      <c r="H693" s="8">
        <v>0</v>
      </c>
      <c r="I693" s="8">
        <v>0</v>
      </c>
      <c r="J693" s="9">
        <v>0</v>
      </c>
      <c r="K693" s="20">
        <f>(IF(F693="SELL",IF(I693="",0,H693-I693),IF(F693="BUY",IF(I693="",0,I693-H693))))*E693</f>
        <v>0</v>
      </c>
      <c r="L693" s="10">
        <f t="shared" ref="L693" si="1838">(K693+J693)/E693</f>
        <v>0</v>
      </c>
      <c r="M693" s="10">
        <f t="shared" ref="M693" si="1839">L693*E693</f>
        <v>0</v>
      </c>
    </row>
    <row r="694" spans="1:13">
      <c r="A694" s="12">
        <v>43158</v>
      </c>
      <c r="B694" s="6" t="s">
        <v>86</v>
      </c>
      <c r="C694" s="13" t="s">
        <v>19</v>
      </c>
      <c r="D694" s="5">
        <v>280</v>
      </c>
      <c r="E694" s="6">
        <v>4500</v>
      </c>
      <c r="F694" s="7" t="s">
        <v>13</v>
      </c>
      <c r="G694" s="8">
        <v>10</v>
      </c>
      <c r="H694" s="8">
        <v>0</v>
      </c>
      <c r="I694" s="8">
        <v>0</v>
      </c>
      <c r="J694" s="9">
        <v>0</v>
      </c>
      <c r="K694" s="20">
        <f>(IF(F694="SELL",IF(I694="",0,H694-I694),IF(F694="BUY",IF(I694="",0,I694-H694))))*E694</f>
        <v>0</v>
      </c>
      <c r="L694" s="10">
        <f t="shared" ref="L694" si="1840">(K694+J694)/E694</f>
        <v>0</v>
      </c>
      <c r="M694" s="10">
        <f t="shared" ref="M694" si="1841">L694*E694</f>
        <v>0</v>
      </c>
    </row>
    <row r="695" spans="1:13">
      <c r="A695" s="12">
        <v>43157</v>
      </c>
      <c r="B695" s="6" t="s">
        <v>23</v>
      </c>
      <c r="C695" s="13" t="s">
        <v>19</v>
      </c>
      <c r="D695" s="5">
        <v>980</v>
      </c>
      <c r="E695" s="6">
        <v>1000</v>
      </c>
      <c r="F695" s="7" t="s">
        <v>13</v>
      </c>
      <c r="G695" s="8">
        <v>31</v>
      </c>
      <c r="H695" s="8">
        <v>33.5</v>
      </c>
      <c r="I695" s="8">
        <v>37.799999999999997</v>
      </c>
      <c r="J695" s="9">
        <f t="shared" ref="J695" si="1842">(IF(F695="SELL",G695-H695,IF(F695="BUY",H695-G695)))*E695</f>
        <v>2500</v>
      </c>
      <c r="K695" s="20">
        <f>(IF(F695="SELL",IF(I695="",0,H695-I695),IF(F695="BUY",IF(I695="",0,I695-H695))))*E695</f>
        <v>4299.9999999999973</v>
      </c>
      <c r="L695" s="10">
        <f t="shared" ref="L695" si="1843">(K695+J695)/E695</f>
        <v>6.7999999999999972</v>
      </c>
      <c r="M695" s="10">
        <f t="shared" ref="M695" si="1844">L695*E695</f>
        <v>6799.9999999999973</v>
      </c>
    </row>
    <row r="696" spans="1:13">
      <c r="A696" s="12">
        <v>43157</v>
      </c>
      <c r="B696" s="6" t="s">
        <v>90</v>
      </c>
      <c r="C696" s="13" t="s">
        <v>19</v>
      </c>
      <c r="D696" s="5">
        <v>9000</v>
      </c>
      <c r="E696" s="6">
        <v>75</v>
      </c>
      <c r="F696" s="7" t="s">
        <v>13</v>
      </c>
      <c r="G696" s="8">
        <v>135</v>
      </c>
      <c r="H696" s="8">
        <v>150</v>
      </c>
      <c r="I696" s="8">
        <v>165</v>
      </c>
      <c r="J696" s="9">
        <f t="shared" ref="J696" si="1845">(IF(F696="SELL",G696-H696,IF(F696="BUY",H696-G696)))*E696</f>
        <v>1125</v>
      </c>
      <c r="K696" s="20">
        <f>(IF(F696="SELL",IF(I696="",0,H696-I696),IF(F696="BUY",IF(I696="",0,I696-H696))))*E696</f>
        <v>1125</v>
      </c>
      <c r="L696" s="10">
        <f t="shared" ref="L696" si="1846">(K696+J696)/E696</f>
        <v>30</v>
      </c>
      <c r="M696" s="10">
        <f t="shared" ref="M696" si="1847">L696*E696</f>
        <v>2250</v>
      </c>
    </row>
    <row r="697" spans="1:13">
      <c r="A697" s="12">
        <v>43154</v>
      </c>
      <c r="B697" s="6" t="s">
        <v>64</v>
      </c>
      <c r="C697" s="13" t="s">
        <v>19</v>
      </c>
      <c r="D697" s="5">
        <v>230</v>
      </c>
      <c r="E697" s="6">
        <v>5000</v>
      </c>
      <c r="F697" s="7" t="s">
        <v>13</v>
      </c>
      <c r="G697" s="8">
        <v>7.4</v>
      </c>
      <c r="H697" s="8">
        <v>8</v>
      </c>
      <c r="I697" s="8">
        <v>0</v>
      </c>
      <c r="J697" s="9">
        <f t="shared" ref="J697" si="1848">(IF(F697="SELL",G697-H697,IF(F697="BUY",H697-G697)))*E697</f>
        <v>2999.9999999999982</v>
      </c>
      <c r="K697" s="20">
        <v>0</v>
      </c>
      <c r="L697" s="10">
        <f t="shared" ref="L697" si="1849">(K697+J697)/E697</f>
        <v>0.59999999999999964</v>
      </c>
      <c r="M697" s="10">
        <f t="shared" ref="M697" si="1850">L697*E697</f>
        <v>2999.9999999999982</v>
      </c>
    </row>
    <row r="698" spans="1:13">
      <c r="A698" s="12">
        <v>43154</v>
      </c>
      <c r="B698" s="6" t="s">
        <v>87</v>
      </c>
      <c r="C698" s="13" t="s">
        <v>19</v>
      </c>
      <c r="D698" s="5">
        <v>165</v>
      </c>
      <c r="E698" s="6">
        <v>4500</v>
      </c>
      <c r="F698" s="7" t="s">
        <v>13</v>
      </c>
      <c r="G698" s="8">
        <v>4.5</v>
      </c>
      <c r="H698" s="8">
        <v>5.0999999999999996</v>
      </c>
      <c r="I698" s="8">
        <v>0</v>
      </c>
      <c r="J698" s="9">
        <f t="shared" ref="J698:J699" si="1851">(IF(F698="SELL",G698-H698,IF(F698="BUY",H698-G698)))*E698</f>
        <v>2699.9999999999982</v>
      </c>
      <c r="K698" s="20">
        <v>0</v>
      </c>
      <c r="L698" s="10">
        <f t="shared" ref="L698:L699" si="1852">(K698+J698)/E698</f>
        <v>0.59999999999999964</v>
      </c>
      <c r="M698" s="10">
        <f t="shared" ref="M698:M699" si="1853">L698*E698</f>
        <v>2699.9999999999982</v>
      </c>
    </row>
    <row r="699" spans="1:13">
      <c r="A699" s="12">
        <v>43154</v>
      </c>
      <c r="B699" s="6" t="s">
        <v>76</v>
      </c>
      <c r="C699" s="13" t="s">
        <v>19</v>
      </c>
      <c r="D699" s="5">
        <v>1350</v>
      </c>
      <c r="E699" s="6">
        <v>600</v>
      </c>
      <c r="F699" s="7" t="s">
        <v>13</v>
      </c>
      <c r="G699" s="8">
        <v>39</v>
      </c>
      <c r="H699" s="8">
        <v>43</v>
      </c>
      <c r="I699" s="8">
        <v>0</v>
      </c>
      <c r="J699" s="9">
        <f t="shared" si="1851"/>
        <v>2400</v>
      </c>
      <c r="K699" s="20">
        <v>0</v>
      </c>
      <c r="L699" s="10">
        <f t="shared" si="1852"/>
        <v>4</v>
      </c>
      <c r="M699" s="10">
        <f t="shared" si="1853"/>
        <v>2400</v>
      </c>
    </row>
    <row r="700" spans="1:13">
      <c r="A700" s="12">
        <v>43153</v>
      </c>
      <c r="B700" s="6" t="s">
        <v>89</v>
      </c>
      <c r="C700" s="13" t="s">
        <v>18</v>
      </c>
      <c r="D700" s="5">
        <v>150</v>
      </c>
      <c r="E700" s="6">
        <v>4950</v>
      </c>
      <c r="F700" s="7" t="s">
        <v>13</v>
      </c>
      <c r="G700" s="8">
        <v>1.5</v>
      </c>
      <c r="H700" s="8">
        <v>2</v>
      </c>
      <c r="I700" s="8">
        <v>3</v>
      </c>
      <c r="J700" s="9">
        <f t="shared" ref="J700:J701" si="1854">(IF(F700="SELL",G700-H700,IF(F700="BUY",H700-G700)))*E700</f>
        <v>2475</v>
      </c>
      <c r="K700" s="20">
        <f>(IF(F700="SELL",IF(I700="",0,H700-I700),IF(F700="BUY",IF(I700="",0,I700-H700))))*E700</f>
        <v>4950</v>
      </c>
      <c r="L700" s="10">
        <f t="shared" ref="L700:L701" si="1855">(K700+J700)/E700</f>
        <v>1.5</v>
      </c>
      <c r="M700" s="10">
        <f t="shared" ref="M700:M701" si="1856">L700*E700</f>
        <v>7425</v>
      </c>
    </row>
    <row r="701" spans="1:13">
      <c r="A701" s="12">
        <v>43153</v>
      </c>
      <c r="B701" s="6" t="s">
        <v>69</v>
      </c>
      <c r="C701" s="13" t="s">
        <v>18</v>
      </c>
      <c r="D701" s="5">
        <v>740</v>
      </c>
      <c r="E701" s="6">
        <v>1200</v>
      </c>
      <c r="F701" s="7" t="s">
        <v>13</v>
      </c>
      <c r="G701" s="8">
        <v>8.5</v>
      </c>
      <c r="H701" s="8">
        <v>11</v>
      </c>
      <c r="I701" s="8">
        <v>0</v>
      </c>
      <c r="J701" s="9">
        <f t="shared" si="1854"/>
        <v>3000</v>
      </c>
      <c r="K701" s="20">
        <v>0</v>
      </c>
      <c r="L701" s="10">
        <f t="shared" si="1855"/>
        <v>2.5</v>
      </c>
      <c r="M701" s="10">
        <f t="shared" si="1856"/>
        <v>3000</v>
      </c>
    </row>
    <row r="702" spans="1:13">
      <c r="A702" s="12">
        <v>43152</v>
      </c>
      <c r="B702" s="6" t="s">
        <v>88</v>
      </c>
      <c r="C702" s="13" t="s">
        <v>18</v>
      </c>
      <c r="D702" s="5">
        <v>305</v>
      </c>
      <c r="E702" s="6">
        <v>3000</v>
      </c>
      <c r="F702" s="7" t="s">
        <v>13</v>
      </c>
      <c r="G702" s="8">
        <v>6</v>
      </c>
      <c r="H702" s="8">
        <v>7</v>
      </c>
      <c r="I702" s="8">
        <v>8.9</v>
      </c>
      <c r="J702" s="9">
        <f t="shared" ref="J702" si="1857">(IF(F702="SELL",G702-H702,IF(F702="BUY",H702-G702)))*E702</f>
        <v>3000</v>
      </c>
      <c r="K702" s="20">
        <f>(IF(F702="SELL",IF(I702="",0,H702-I702),IF(F702="BUY",IF(I702="",0,I702-H702))))*E702</f>
        <v>5700.0000000000009</v>
      </c>
      <c r="L702" s="10">
        <f t="shared" ref="L702" si="1858">(K702+J702)/E702</f>
        <v>2.9</v>
      </c>
      <c r="M702" s="10">
        <f t="shared" ref="M702" si="1859">L702*E702</f>
        <v>8700</v>
      </c>
    </row>
    <row r="703" spans="1:13">
      <c r="A703" s="12">
        <v>43152</v>
      </c>
      <c r="B703" s="6" t="s">
        <v>51</v>
      </c>
      <c r="C703" s="13" t="s">
        <v>18</v>
      </c>
      <c r="D703" s="5">
        <v>425</v>
      </c>
      <c r="E703" s="6">
        <v>4500</v>
      </c>
      <c r="F703" s="7" t="s">
        <v>13</v>
      </c>
      <c r="G703" s="8">
        <v>4.55</v>
      </c>
      <c r="H703" s="8">
        <v>3</v>
      </c>
      <c r="I703" s="8">
        <v>0</v>
      </c>
      <c r="J703" s="9">
        <f t="shared" ref="J703" si="1860">(IF(F703="SELL",G703-H703,IF(F703="BUY",H703-G703)))*E703</f>
        <v>-6974.9999999999991</v>
      </c>
      <c r="K703" s="20">
        <v>0</v>
      </c>
      <c r="L703" s="10">
        <f t="shared" ref="L703" si="1861">(K703+J703)/E703</f>
        <v>-1.5499999999999998</v>
      </c>
      <c r="M703" s="10">
        <f t="shared" ref="M703" si="1862">L703*E703</f>
        <v>-6974.9999999999991</v>
      </c>
    </row>
    <row r="704" spans="1:13">
      <c r="A704" s="12">
        <v>43147</v>
      </c>
      <c r="B704" s="6" t="s">
        <v>64</v>
      </c>
      <c r="C704" s="13" t="s">
        <v>19</v>
      </c>
      <c r="D704" s="5">
        <v>230</v>
      </c>
      <c r="E704" s="6">
        <v>5000</v>
      </c>
      <c r="F704" s="7" t="s">
        <v>13</v>
      </c>
      <c r="G704" s="8">
        <v>6.3</v>
      </c>
      <c r="H704" s="8">
        <v>7</v>
      </c>
      <c r="I704" s="8">
        <v>0</v>
      </c>
      <c r="J704" s="9">
        <f t="shared" ref="J704:J705" si="1863">(IF(F704="SELL",G704-H704,IF(F704="BUY",H704-G704)))*E704</f>
        <v>3500.0000000000009</v>
      </c>
      <c r="K704" s="20">
        <v>0</v>
      </c>
      <c r="L704" s="10">
        <f t="shared" ref="L704:L705" si="1864">(K704+J704)/E704</f>
        <v>0.70000000000000018</v>
      </c>
      <c r="M704" s="10">
        <f t="shared" ref="M704:M705" si="1865">L704*E704</f>
        <v>3500.0000000000009</v>
      </c>
    </row>
    <row r="705" spans="1:13">
      <c r="A705" s="12">
        <v>43145</v>
      </c>
      <c r="B705" s="6" t="s">
        <v>39</v>
      </c>
      <c r="C705" s="13" t="s">
        <v>19</v>
      </c>
      <c r="D705" s="5">
        <v>140</v>
      </c>
      <c r="E705" s="6">
        <v>7000</v>
      </c>
      <c r="F705" s="7" t="s">
        <v>13</v>
      </c>
      <c r="G705" s="8">
        <v>2.2999999999999998</v>
      </c>
      <c r="H705" s="8">
        <v>2.7</v>
      </c>
      <c r="I705" s="8">
        <v>0</v>
      </c>
      <c r="J705" s="9">
        <f t="shared" si="1863"/>
        <v>2800.0000000000023</v>
      </c>
      <c r="K705" s="20">
        <v>0</v>
      </c>
      <c r="L705" s="10">
        <f t="shared" si="1864"/>
        <v>0.4000000000000003</v>
      </c>
      <c r="M705" s="10">
        <f t="shared" si="1865"/>
        <v>2800.0000000000023</v>
      </c>
    </row>
    <row r="706" spans="1:13">
      <c r="A706" s="12">
        <v>43143</v>
      </c>
      <c r="B706" s="6" t="s">
        <v>64</v>
      </c>
      <c r="C706" s="13" t="s">
        <v>19</v>
      </c>
      <c r="D706" s="5">
        <v>240</v>
      </c>
      <c r="E706" s="6">
        <v>5000</v>
      </c>
      <c r="F706" s="7" t="s">
        <v>13</v>
      </c>
      <c r="G706" s="8">
        <v>7</v>
      </c>
      <c r="H706" s="8">
        <v>0</v>
      </c>
      <c r="I706" s="8">
        <v>0</v>
      </c>
      <c r="J706" s="9">
        <v>0</v>
      </c>
      <c r="K706" s="20">
        <v>0</v>
      </c>
      <c r="L706" s="10">
        <f t="shared" ref="L706" si="1866">(K706+J706)/E706</f>
        <v>0</v>
      </c>
      <c r="M706" s="10">
        <f t="shared" ref="M706" si="1867">L706*E706</f>
        <v>0</v>
      </c>
    </row>
    <row r="707" spans="1:13">
      <c r="A707" s="12">
        <v>43139</v>
      </c>
      <c r="B707" s="6" t="s">
        <v>64</v>
      </c>
      <c r="C707" s="13" t="s">
        <v>19</v>
      </c>
      <c r="D707" s="5">
        <v>240</v>
      </c>
      <c r="E707" s="6">
        <v>5000</v>
      </c>
      <c r="F707" s="7" t="s">
        <v>13</v>
      </c>
      <c r="G707" s="8">
        <v>6.3</v>
      </c>
      <c r="H707" s="8">
        <v>6.7</v>
      </c>
      <c r="I707" s="8">
        <v>0</v>
      </c>
      <c r="J707" s="9">
        <f t="shared" ref="J707" si="1868">(IF(F707="SELL",G707-H707,IF(F707="BUY",H707-G707)))*E707</f>
        <v>2000.0000000000018</v>
      </c>
      <c r="K707" s="20">
        <v>0</v>
      </c>
      <c r="L707" s="10">
        <f t="shared" ref="L707" si="1869">(K707+J707)/E707</f>
        <v>0.40000000000000036</v>
      </c>
      <c r="M707" s="10">
        <f t="shared" ref="M707" si="1870">L707*E707</f>
        <v>2000.0000000000018</v>
      </c>
    </row>
    <row r="708" spans="1:13">
      <c r="A708" s="12">
        <v>43131</v>
      </c>
      <c r="B708" s="6" t="s">
        <v>80</v>
      </c>
      <c r="C708" s="13" t="s">
        <v>18</v>
      </c>
      <c r="D708" s="5">
        <v>110</v>
      </c>
      <c r="E708" s="6">
        <v>6000</v>
      </c>
      <c r="F708" s="7" t="s">
        <v>13</v>
      </c>
      <c r="G708" s="8">
        <v>4.5999999999999996</v>
      </c>
      <c r="H708" s="8">
        <v>0</v>
      </c>
      <c r="I708" s="8">
        <v>0</v>
      </c>
      <c r="J708" s="9">
        <v>0</v>
      </c>
      <c r="K708" s="20">
        <v>0</v>
      </c>
      <c r="L708" s="10">
        <f t="shared" ref="L708" si="1871">(K708+J708)/E708</f>
        <v>0</v>
      </c>
      <c r="M708" s="10">
        <f t="shared" ref="M708" si="1872">L708*E708</f>
        <v>0</v>
      </c>
    </row>
    <row r="709" spans="1:13">
      <c r="A709" s="12">
        <v>43125</v>
      </c>
      <c r="B709" s="6" t="s">
        <v>87</v>
      </c>
      <c r="C709" s="13" t="s">
        <v>19</v>
      </c>
      <c r="D709" s="5">
        <v>180</v>
      </c>
      <c r="E709" s="6">
        <v>4500</v>
      </c>
      <c r="F709" s="7" t="s">
        <v>13</v>
      </c>
      <c r="G709" s="8">
        <v>2.5</v>
      </c>
      <c r="H709" s="8">
        <v>1</v>
      </c>
      <c r="I709" s="8">
        <v>0</v>
      </c>
      <c r="J709" s="9">
        <f t="shared" ref="J709" si="1873">(IF(F709="SELL",G709-H709,IF(F709="BUY",H709-G709)))*E709</f>
        <v>-6750</v>
      </c>
      <c r="K709" s="20">
        <v>0</v>
      </c>
      <c r="L709" s="10">
        <f t="shared" ref="L709" si="1874">(K709+J709)/E709</f>
        <v>-1.5</v>
      </c>
      <c r="M709" s="10">
        <f t="shared" ref="M709" si="1875">L709*E709</f>
        <v>-6750</v>
      </c>
    </row>
    <row r="710" spans="1:13">
      <c r="A710" s="12">
        <v>43124</v>
      </c>
      <c r="B710" s="6" t="s">
        <v>38</v>
      </c>
      <c r="C710" s="13" t="s">
        <v>19</v>
      </c>
      <c r="D710" s="5">
        <v>820</v>
      </c>
      <c r="E710" s="6">
        <v>1100</v>
      </c>
      <c r="F710" s="7" t="s">
        <v>13</v>
      </c>
      <c r="G710" s="8">
        <v>14.4</v>
      </c>
      <c r="H710" s="8">
        <v>17.399999999999999</v>
      </c>
      <c r="I710" s="8">
        <v>0</v>
      </c>
      <c r="J710" s="9">
        <f t="shared" ref="J710" si="1876">(IF(F710="SELL",G710-H710,IF(F710="BUY",H710-G710)))*E710</f>
        <v>3299.9999999999982</v>
      </c>
      <c r="K710" s="20">
        <v>0</v>
      </c>
      <c r="L710" s="10">
        <f t="shared" ref="L710" si="1877">(K710+J710)/E710</f>
        <v>2.9999999999999982</v>
      </c>
      <c r="M710" s="10">
        <f t="shared" ref="M710" si="1878">L710*E710</f>
        <v>3299.9999999999982</v>
      </c>
    </row>
    <row r="711" spans="1:13">
      <c r="A711" s="12">
        <v>43123</v>
      </c>
      <c r="B711" s="6" t="s">
        <v>86</v>
      </c>
      <c r="C711" s="13" t="s">
        <v>19</v>
      </c>
      <c r="D711" s="5">
        <v>270</v>
      </c>
      <c r="E711" s="6">
        <v>4500</v>
      </c>
      <c r="F711" s="7" t="s">
        <v>13</v>
      </c>
      <c r="G711" s="8">
        <v>5</v>
      </c>
      <c r="H711" s="8">
        <v>5.7</v>
      </c>
      <c r="I711" s="8">
        <v>7</v>
      </c>
      <c r="J711" s="9">
        <f t="shared" ref="J711:J712" si="1879">(IF(F711="SELL",G711-H711,IF(F711="BUY",H711-G711)))*E711</f>
        <v>3150.0000000000009</v>
      </c>
      <c r="K711" s="20">
        <f>(IF(F711="SELL",IF(I711="",0,H711-I711),IF(F711="BUY",IF(I711="",0,I711-H711))))*E711</f>
        <v>5849.9999999999991</v>
      </c>
      <c r="L711" s="10">
        <f t="shared" ref="L711:L712" si="1880">(K711+J711)/E711</f>
        <v>2</v>
      </c>
      <c r="M711" s="10">
        <f t="shared" ref="M711:M712" si="1881">L711*E711</f>
        <v>9000</v>
      </c>
    </row>
    <row r="712" spans="1:13">
      <c r="A712" s="12">
        <v>43122</v>
      </c>
      <c r="B712" s="6" t="s">
        <v>27</v>
      </c>
      <c r="C712" s="13" t="s">
        <v>19</v>
      </c>
      <c r="D712" s="5">
        <v>910</v>
      </c>
      <c r="E712" s="6">
        <v>1500</v>
      </c>
      <c r="F712" s="7" t="s">
        <v>13</v>
      </c>
      <c r="G712" s="8">
        <v>12</v>
      </c>
      <c r="H712" s="8">
        <v>14</v>
      </c>
      <c r="I712" s="8">
        <v>0</v>
      </c>
      <c r="J712" s="9">
        <f t="shared" si="1879"/>
        <v>3000</v>
      </c>
      <c r="K712" s="20">
        <v>0</v>
      </c>
      <c r="L712" s="10">
        <f t="shared" si="1880"/>
        <v>2</v>
      </c>
      <c r="M712" s="10">
        <f t="shared" si="1881"/>
        <v>3000</v>
      </c>
    </row>
    <row r="713" spans="1:13">
      <c r="A713" s="12">
        <v>43115</v>
      </c>
      <c r="B713" s="6" t="s">
        <v>85</v>
      </c>
      <c r="C713" s="13" t="s">
        <v>19</v>
      </c>
      <c r="D713" s="5">
        <v>100</v>
      </c>
      <c r="E713" s="6">
        <v>12000</v>
      </c>
      <c r="F713" s="7" t="s">
        <v>13</v>
      </c>
      <c r="G713" s="8">
        <v>3.75</v>
      </c>
      <c r="H713" s="8">
        <v>0</v>
      </c>
      <c r="I713" s="8">
        <v>0</v>
      </c>
      <c r="J713" s="9">
        <v>0</v>
      </c>
      <c r="K713" s="20">
        <v>0</v>
      </c>
      <c r="L713" s="10">
        <f t="shared" ref="L713" si="1882">(K713+J713)/E713</f>
        <v>0</v>
      </c>
      <c r="M713" s="10">
        <f t="shared" ref="M713" si="1883">L713*E713</f>
        <v>0</v>
      </c>
    </row>
    <row r="714" spans="1:13">
      <c r="A714" s="12">
        <v>43111</v>
      </c>
      <c r="B714" s="6" t="s">
        <v>64</v>
      </c>
      <c r="C714" s="13" t="s">
        <v>19</v>
      </c>
      <c r="D714" s="5">
        <v>280</v>
      </c>
      <c r="E714" s="6">
        <v>5000</v>
      </c>
      <c r="F714" s="7" t="s">
        <v>13</v>
      </c>
      <c r="G714" s="8">
        <v>8</v>
      </c>
      <c r="H714" s="8">
        <v>6.5</v>
      </c>
      <c r="I714" s="8">
        <v>0</v>
      </c>
      <c r="J714" s="9">
        <f t="shared" ref="J714" si="1884">(IF(F714="SELL",G714-H714,IF(F714="BUY",H714-G714)))*E714</f>
        <v>-7500</v>
      </c>
      <c r="K714" s="20">
        <v>0</v>
      </c>
      <c r="L714" s="10">
        <f t="shared" ref="L714" si="1885">(K714+J714)/E714</f>
        <v>-1.5</v>
      </c>
      <c r="M714" s="10">
        <f t="shared" ref="M714" si="1886">L714*E714</f>
        <v>-7500</v>
      </c>
    </row>
    <row r="715" spans="1:13">
      <c r="A715" s="12">
        <v>43109</v>
      </c>
      <c r="B715" s="6" t="s">
        <v>64</v>
      </c>
      <c r="C715" s="13" t="s">
        <v>19</v>
      </c>
      <c r="D715" s="5">
        <v>270</v>
      </c>
      <c r="E715" s="6">
        <v>7000</v>
      </c>
      <c r="F715" s="7" t="s">
        <v>13</v>
      </c>
      <c r="G715" s="8">
        <v>9</v>
      </c>
      <c r="H715" s="8">
        <v>9.6</v>
      </c>
      <c r="I715" s="8">
        <v>10.6</v>
      </c>
      <c r="J715" s="9">
        <f t="shared" ref="J715" si="1887">(IF(F715="SELL",G715-H715,IF(F715="BUY",H715-G715)))*E715</f>
        <v>4199.9999999999973</v>
      </c>
      <c r="K715" s="20">
        <f>(IF(F715="SELL",IF(I715="",0,H715-I715),IF(F715="BUY",IF(I715="",0,I715-H715))))*E715</f>
        <v>7000</v>
      </c>
      <c r="L715" s="10">
        <f t="shared" ref="L715" si="1888">(K715+J715)/E715</f>
        <v>1.5999999999999994</v>
      </c>
      <c r="M715" s="10">
        <f t="shared" ref="M715" si="1889">L715*E715</f>
        <v>11199.999999999996</v>
      </c>
    </row>
    <row r="716" spans="1:13">
      <c r="A716" s="12">
        <v>43105</v>
      </c>
      <c r="B716" s="6" t="s">
        <v>64</v>
      </c>
      <c r="C716" s="13" t="s">
        <v>19</v>
      </c>
      <c r="D716" s="5">
        <v>270</v>
      </c>
      <c r="E716" s="6">
        <v>5000</v>
      </c>
      <c r="F716" s="7" t="s">
        <v>13</v>
      </c>
      <c r="G716" s="8">
        <v>8.0500000000000007</v>
      </c>
      <c r="H716" s="8">
        <v>8.0500000000000007</v>
      </c>
      <c r="I716" s="8">
        <v>0</v>
      </c>
      <c r="J716" s="9">
        <f t="shared" ref="J716" si="1890">(IF(F716="SELL",G716-H716,IF(F716="BUY",H716-G716)))*E716</f>
        <v>0</v>
      </c>
      <c r="K716" s="20">
        <v>0</v>
      </c>
      <c r="L716" s="10">
        <f t="shared" ref="L716" si="1891">(K716+J716)/E716</f>
        <v>0</v>
      </c>
      <c r="M716" s="10">
        <f t="shared" ref="M716" si="1892">L716*E716</f>
        <v>0</v>
      </c>
    </row>
    <row r="717" spans="1:13">
      <c r="A717" s="12">
        <v>43105</v>
      </c>
      <c r="B717" s="6" t="s">
        <v>76</v>
      </c>
      <c r="C717" s="13" t="s">
        <v>19</v>
      </c>
      <c r="D717" s="5">
        <v>1500</v>
      </c>
      <c r="E717" s="6">
        <v>600</v>
      </c>
      <c r="F717" s="7" t="s">
        <v>13</v>
      </c>
      <c r="G717" s="8">
        <v>39</v>
      </c>
      <c r="H717" s="8">
        <v>0</v>
      </c>
      <c r="I717" s="8">
        <v>0</v>
      </c>
      <c r="J717" s="9">
        <v>0</v>
      </c>
      <c r="K717" s="20">
        <v>0</v>
      </c>
      <c r="L717" s="10">
        <f t="shared" ref="L717" si="1893">(K717+J717)/E717</f>
        <v>0</v>
      </c>
      <c r="M717" s="10">
        <f t="shared" ref="M717" si="1894">L717*E717</f>
        <v>0</v>
      </c>
    </row>
    <row r="718" spans="1:13">
      <c r="A718" s="12">
        <v>43104</v>
      </c>
      <c r="B718" s="6" t="s">
        <v>84</v>
      </c>
      <c r="C718" s="13" t="s">
        <v>19</v>
      </c>
      <c r="D718" s="5">
        <v>105</v>
      </c>
      <c r="E718" s="6">
        <v>7000</v>
      </c>
      <c r="F718" s="7" t="s">
        <v>13</v>
      </c>
      <c r="G718" s="8">
        <v>4.9000000000000004</v>
      </c>
      <c r="H718" s="8">
        <v>5.4</v>
      </c>
      <c r="I718" s="8">
        <v>0</v>
      </c>
      <c r="J718" s="9">
        <f t="shared" ref="J718" si="1895">(IF(F718="SELL",G718-H718,IF(F718="BUY",H718-G718)))*E718</f>
        <v>3500</v>
      </c>
      <c r="K718" s="20">
        <v>0</v>
      </c>
      <c r="L718" s="10">
        <f t="shared" ref="L718" si="1896">(K718+J718)/E718</f>
        <v>0.5</v>
      </c>
      <c r="M718" s="10">
        <f t="shared" ref="M718" si="1897">L718*E718</f>
        <v>3500</v>
      </c>
    </row>
    <row r="719" spans="1:13">
      <c r="A719" s="12">
        <v>43104</v>
      </c>
      <c r="B719" s="6" t="s">
        <v>83</v>
      </c>
      <c r="C719" s="13" t="s">
        <v>19</v>
      </c>
      <c r="D719" s="5">
        <v>1000</v>
      </c>
      <c r="E719" s="6">
        <v>800</v>
      </c>
      <c r="F719" s="7" t="s">
        <v>13</v>
      </c>
      <c r="G719" s="8">
        <v>40</v>
      </c>
      <c r="H719" s="8">
        <v>44</v>
      </c>
      <c r="I719" s="8">
        <v>0</v>
      </c>
      <c r="J719" s="9">
        <f t="shared" ref="J719" si="1898">(IF(F719="SELL",G719-H719,IF(F719="BUY",H719-G719)))*E719</f>
        <v>3200</v>
      </c>
      <c r="K719" s="20">
        <v>0</v>
      </c>
      <c r="L719" s="10">
        <f t="shared" ref="L719" si="1899">(K719+J719)/E719</f>
        <v>4</v>
      </c>
      <c r="M719" s="10">
        <f t="shared" ref="M719" si="1900">L719*E719</f>
        <v>3200</v>
      </c>
    </row>
    <row r="720" spans="1:13">
      <c r="A720" s="12">
        <v>43103</v>
      </c>
      <c r="B720" s="6" t="s">
        <v>45</v>
      </c>
      <c r="C720" s="13" t="s">
        <v>19</v>
      </c>
      <c r="D720" s="5">
        <v>200</v>
      </c>
      <c r="E720" s="6">
        <v>3500</v>
      </c>
      <c r="F720" s="7" t="s">
        <v>13</v>
      </c>
      <c r="G720" s="8">
        <v>5.25</v>
      </c>
      <c r="H720" s="8">
        <v>6.25</v>
      </c>
      <c r="I720" s="8">
        <v>7.85</v>
      </c>
      <c r="J720" s="9">
        <f t="shared" ref="J720" si="1901">(IF(F720="SELL",G720-H720,IF(F720="BUY",H720-G720)))*E720</f>
        <v>3500</v>
      </c>
      <c r="K720" s="20">
        <f>(IF(F720="SELL",IF(I720="",0,H720-I720),IF(F720="BUY",IF(I720="",0,I720-H720))))*E720</f>
        <v>5599.9999999999991</v>
      </c>
      <c r="L720" s="10">
        <f t="shared" ref="L720" si="1902">(K720+J720)/E720</f>
        <v>2.6</v>
      </c>
      <c r="M720" s="10">
        <f t="shared" ref="M720" si="1903">L720*E720</f>
        <v>9100</v>
      </c>
    </row>
    <row r="721" spans="1:13">
      <c r="A721" s="12">
        <v>43103</v>
      </c>
      <c r="B721" s="6" t="s">
        <v>82</v>
      </c>
      <c r="C721" s="13" t="s">
        <v>19</v>
      </c>
      <c r="D721" s="5">
        <v>1000</v>
      </c>
      <c r="E721" s="6">
        <v>800</v>
      </c>
      <c r="F721" s="7" t="s">
        <v>13</v>
      </c>
      <c r="G721" s="8">
        <v>41</v>
      </c>
      <c r="H721" s="8">
        <v>46</v>
      </c>
      <c r="I721" s="8">
        <v>0</v>
      </c>
      <c r="J721" s="9">
        <f t="shared" ref="J721" si="1904">(IF(F721="SELL",G721-H721,IF(F721="BUY",H721-G721)))*E721</f>
        <v>4000</v>
      </c>
      <c r="K721" s="20">
        <v>0</v>
      </c>
      <c r="L721" s="10">
        <f t="shared" ref="L721" si="1905">(K721+J721)/E721</f>
        <v>5</v>
      </c>
      <c r="M721" s="10">
        <f t="shared" ref="M721" si="1906">L721*E721</f>
        <v>4000</v>
      </c>
    </row>
    <row r="722" spans="1:13">
      <c r="A722" s="12">
        <v>43101</v>
      </c>
      <c r="B722" s="6" t="s">
        <v>43</v>
      </c>
      <c r="C722" s="13" t="s">
        <v>81</v>
      </c>
      <c r="D722" s="5">
        <v>120</v>
      </c>
      <c r="E722" s="6">
        <v>5000</v>
      </c>
      <c r="F722" s="7" t="s">
        <v>13</v>
      </c>
      <c r="G722" s="8">
        <v>4.4000000000000004</v>
      </c>
      <c r="H722" s="8">
        <v>4.4000000000000004</v>
      </c>
      <c r="I722" s="8">
        <v>0</v>
      </c>
      <c r="J722" s="9">
        <f t="shared" ref="J722" si="1907">(IF(F722="SELL",G722-H722,IF(F722="BUY",H722-G722)))*E722</f>
        <v>0</v>
      </c>
      <c r="K722" s="20">
        <v>0</v>
      </c>
      <c r="L722" s="10">
        <f t="shared" ref="L722" si="1908">(K722+J722)/E722</f>
        <v>0</v>
      </c>
      <c r="M722" s="10">
        <f t="shared" ref="M722" si="1909">L722*E722</f>
        <v>0</v>
      </c>
    </row>
    <row r="723" spans="1:13">
      <c r="A723" s="12">
        <v>43098</v>
      </c>
      <c r="B723" s="6" t="s">
        <v>80</v>
      </c>
      <c r="C723" s="13" t="s">
        <v>19</v>
      </c>
      <c r="D723" s="5">
        <v>125</v>
      </c>
      <c r="E723" s="6">
        <v>6000</v>
      </c>
      <c r="F723" s="7" t="s">
        <v>13</v>
      </c>
      <c r="G723" s="8">
        <v>6</v>
      </c>
      <c r="H723" s="8">
        <v>6.5</v>
      </c>
      <c r="I723" s="8">
        <v>7.4</v>
      </c>
      <c r="J723" s="9">
        <f t="shared" ref="J723" si="1910">(IF(F723="SELL",G723-H723,IF(F723="BUY",H723-G723)))*E723</f>
        <v>3000</v>
      </c>
      <c r="K723" s="20">
        <f>(IF(F723="SELL",IF(I723="",0,H723-I723),IF(F723="BUY",IF(I723="",0,I723-H723))))*E723</f>
        <v>5400.0000000000018</v>
      </c>
      <c r="L723" s="10">
        <f t="shared" ref="L723" si="1911">(K723+J723)/E723</f>
        <v>1.4000000000000004</v>
      </c>
      <c r="M723" s="10">
        <f t="shared" ref="M723" si="1912">L723*E723</f>
        <v>8400.0000000000018</v>
      </c>
    </row>
    <row r="724" spans="1:13">
      <c r="A724" s="12">
        <v>43097</v>
      </c>
      <c r="B724" s="6" t="s">
        <v>79</v>
      </c>
      <c r="C724" s="13" t="s">
        <v>19</v>
      </c>
      <c r="D724" s="5">
        <v>1260</v>
      </c>
      <c r="E724" s="6">
        <v>500</v>
      </c>
      <c r="F724" s="7" t="s">
        <v>13</v>
      </c>
      <c r="G724" s="8">
        <v>7.9</v>
      </c>
      <c r="H724" s="8">
        <v>11</v>
      </c>
      <c r="I724" s="8">
        <v>14.5</v>
      </c>
      <c r="J724" s="9">
        <f t="shared" ref="J724" si="1913">(IF(F724="SELL",G724-H724,IF(F724="BUY",H724-G724)))*E724</f>
        <v>1549.9999999999998</v>
      </c>
      <c r="K724" s="20">
        <f>(IF(F724="SELL",IF(I724="",0,H724-I724),IF(F724="BUY",IF(I724="",0,I724-H724))))*E724</f>
        <v>1750</v>
      </c>
      <c r="L724" s="10">
        <f t="shared" ref="L724" si="1914">(K724+J724)/E724</f>
        <v>6.6</v>
      </c>
      <c r="M724" s="10">
        <f t="shared" ref="M724" si="1915">L724*E724</f>
        <v>3300</v>
      </c>
    </row>
    <row r="725" spans="1:13">
      <c r="A725" s="12">
        <v>43096</v>
      </c>
      <c r="B725" s="6" t="s">
        <v>78</v>
      </c>
      <c r="C725" s="13" t="s">
        <v>19</v>
      </c>
      <c r="D725" s="5">
        <v>760</v>
      </c>
      <c r="E725" s="6">
        <v>1100</v>
      </c>
      <c r="F725" s="7" t="s">
        <v>13</v>
      </c>
      <c r="G725" s="8">
        <v>10</v>
      </c>
      <c r="H725" s="8">
        <v>0</v>
      </c>
      <c r="I725" s="8">
        <v>0</v>
      </c>
      <c r="J725" s="9">
        <v>0</v>
      </c>
      <c r="K725" s="20">
        <v>0</v>
      </c>
      <c r="L725" s="10">
        <f t="shared" ref="L725" si="1916">(K725+J725)/E725</f>
        <v>0</v>
      </c>
      <c r="M725" s="10">
        <f t="shared" ref="M725" si="1917">L725*E725</f>
        <v>0</v>
      </c>
    </row>
    <row r="726" spans="1:13">
      <c r="A726" s="12">
        <v>43091</v>
      </c>
      <c r="B726" s="6" t="s">
        <v>77</v>
      </c>
      <c r="C726" s="13" t="s">
        <v>19</v>
      </c>
      <c r="D726" s="5">
        <v>590</v>
      </c>
      <c r="E726" s="6">
        <v>1200</v>
      </c>
      <c r="F726" s="7" t="s">
        <v>13</v>
      </c>
      <c r="G726" s="8">
        <v>10</v>
      </c>
      <c r="H726" s="8">
        <v>13</v>
      </c>
      <c r="I726" s="8">
        <v>16</v>
      </c>
      <c r="J726" s="9">
        <f t="shared" ref="J726" si="1918">(IF(F726="SELL",G726-H726,IF(F726="BUY",H726-G726)))*E726</f>
        <v>3600</v>
      </c>
      <c r="K726" s="20">
        <f>(IF(F726="SELL",IF(I726="",0,H726-I726),IF(F726="BUY",IF(I726="",0,I726-H726))))*E726</f>
        <v>3600</v>
      </c>
      <c r="L726" s="10">
        <f t="shared" ref="L726" si="1919">(K726+J726)/E726</f>
        <v>6</v>
      </c>
      <c r="M726" s="10">
        <f t="shared" ref="M726" si="1920">L726*E726</f>
        <v>7200</v>
      </c>
    </row>
    <row r="727" spans="1:13">
      <c r="A727" s="12">
        <v>43091</v>
      </c>
      <c r="B727" s="6" t="s">
        <v>76</v>
      </c>
      <c r="C727" s="13" t="s">
        <v>19</v>
      </c>
      <c r="D727" s="5">
        <v>1460</v>
      </c>
      <c r="E727" s="6">
        <v>600</v>
      </c>
      <c r="F727" s="7" t="s">
        <v>13</v>
      </c>
      <c r="G727" s="8">
        <v>15</v>
      </c>
      <c r="H727" s="8">
        <v>20</v>
      </c>
      <c r="I727" s="8">
        <v>25.8</v>
      </c>
      <c r="J727" s="9">
        <f t="shared" ref="J727" si="1921">(IF(F727="SELL",G727-H727,IF(F727="BUY",H727-G727)))*E727</f>
        <v>3000</v>
      </c>
      <c r="K727" s="20">
        <f>(IF(F727="SELL",IF(I727="",0,H727-I727),IF(F727="BUY",IF(I727="",0,I727-H727))))*E727</f>
        <v>3480.0000000000005</v>
      </c>
      <c r="L727" s="10">
        <f t="shared" ref="L727" si="1922">(K727+J727)/E727</f>
        <v>10.8</v>
      </c>
      <c r="M727" s="10">
        <f t="shared" ref="M727" si="1923">L727*E727</f>
        <v>6480</v>
      </c>
    </row>
    <row r="728" spans="1:13">
      <c r="A728" s="12">
        <v>43091</v>
      </c>
      <c r="B728" s="6" t="s">
        <v>51</v>
      </c>
      <c r="C728" s="13" t="s">
        <v>19</v>
      </c>
      <c r="D728" s="5">
        <v>305</v>
      </c>
      <c r="E728" s="6">
        <v>4500</v>
      </c>
      <c r="F728" s="7" t="s">
        <v>13</v>
      </c>
      <c r="G728" s="8">
        <v>5</v>
      </c>
      <c r="H728" s="8">
        <v>5.7</v>
      </c>
      <c r="I728" s="8">
        <v>0</v>
      </c>
      <c r="J728" s="9">
        <f t="shared" ref="J728" si="1924">(IF(F728="SELL",G728-H728,IF(F728="BUY",H728-G728)))*E728</f>
        <v>3150.0000000000009</v>
      </c>
      <c r="K728" s="20">
        <v>0</v>
      </c>
      <c r="L728" s="10">
        <f t="shared" ref="L728" si="1925">(K728+J728)/E728</f>
        <v>0.70000000000000018</v>
      </c>
      <c r="M728" s="10">
        <f t="shared" ref="M728" si="1926">L728*E728</f>
        <v>3150.0000000000009</v>
      </c>
    </row>
    <row r="729" spans="1:13">
      <c r="A729" s="12">
        <v>43090</v>
      </c>
      <c r="B729" s="6" t="s">
        <v>75</v>
      </c>
      <c r="C729" s="13" t="s">
        <v>19</v>
      </c>
      <c r="D729" s="5">
        <v>150</v>
      </c>
      <c r="E729" s="6">
        <v>4500</v>
      </c>
      <c r="F729" s="7" t="s">
        <v>13</v>
      </c>
      <c r="G729" s="8">
        <v>2.5</v>
      </c>
      <c r="H729" s="8">
        <v>3.5</v>
      </c>
      <c r="I729" s="8">
        <v>0</v>
      </c>
      <c r="J729" s="9">
        <f t="shared" ref="J729" si="1927">(IF(F729="SELL",G729-H729,IF(F729="BUY",H729-G729)))*E729</f>
        <v>4500</v>
      </c>
      <c r="K729" s="20">
        <v>0</v>
      </c>
      <c r="L729" s="10">
        <f t="shared" ref="L729" si="1928">(K729+J729)/E729</f>
        <v>1</v>
      </c>
      <c r="M729" s="10">
        <f t="shared" ref="M729" si="1929">L729*E729</f>
        <v>4500</v>
      </c>
    </row>
    <row r="730" spans="1:13">
      <c r="A730" s="12">
        <v>43089</v>
      </c>
      <c r="B730" s="6" t="s">
        <v>75</v>
      </c>
      <c r="C730" s="13" t="s">
        <v>19</v>
      </c>
      <c r="D730" s="5">
        <v>150</v>
      </c>
      <c r="E730" s="6">
        <v>4500</v>
      </c>
      <c r="F730" s="7" t="s">
        <v>13</v>
      </c>
      <c r="G730" s="8">
        <v>2.7</v>
      </c>
      <c r="H730" s="8">
        <v>2.7</v>
      </c>
      <c r="I730" s="8">
        <v>0</v>
      </c>
      <c r="J730" s="9">
        <f t="shared" ref="J730" si="1930">(IF(F730="SELL",G730-H730,IF(F730="BUY",H730-G730)))*E730</f>
        <v>0</v>
      </c>
      <c r="K730" s="20">
        <v>0</v>
      </c>
      <c r="L730" s="10">
        <f t="shared" ref="L730" si="1931">(K730+J730)/E730</f>
        <v>0</v>
      </c>
      <c r="M730" s="10">
        <f t="shared" ref="M730" si="1932">L730*E730</f>
        <v>0</v>
      </c>
    </row>
    <row r="731" spans="1:13">
      <c r="A731" s="12">
        <v>43088</v>
      </c>
      <c r="B731" s="6" t="s">
        <v>27</v>
      </c>
      <c r="C731" s="13" t="s">
        <v>19</v>
      </c>
      <c r="D731" s="5">
        <v>870</v>
      </c>
      <c r="E731" s="6">
        <v>1500</v>
      </c>
      <c r="F731" s="7" t="s">
        <v>13</v>
      </c>
      <c r="G731" s="8">
        <v>12</v>
      </c>
      <c r="H731" s="8">
        <v>14.5</v>
      </c>
      <c r="I731" s="8">
        <v>0</v>
      </c>
      <c r="J731" s="9">
        <f t="shared" ref="J731" si="1933">(IF(F731="SELL",G731-H731,IF(F731="BUY",H731-G731)))*E731</f>
        <v>3750</v>
      </c>
      <c r="K731" s="20">
        <v>0</v>
      </c>
      <c r="L731" s="10">
        <f t="shared" ref="L731" si="1934">(K731+J731)/E731</f>
        <v>2.5</v>
      </c>
      <c r="M731" s="10">
        <f t="shared" ref="M731" si="1935">L731*E731</f>
        <v>3750</v>
      </c>
    </row>
    <row r="732" spans="1:13">
      <c r="A732" s="12">
        <v>43084</v>
      </c>
      <c r="B732" s="6" t="s">
        <v>70</v>
      </c>
      <c r="C732" s="13" t="s">
        <v>19</v>
      </c>
      <c r="D732" s="5">
        <v>1420</v>
      </c>
      <c r="E732" s="6">
        <v>600</v>
      </c>
      <c r="F732" s="7" t="s">
        <v>13</v>
      </c>
      <c r="G732" s="8">
        <v>32</v>
      </c>
      <c r="H732" s="8">
        <v>36</v>
      </c>
      <c r="I732" s="8">
        <v>0</v>
      </c>
      <c r="J732" s="9">
        <f t="shared" ref="J732" si="1936">(IF(F732="SELL",G732-H732,IF(F732="BUY",H732-G732)))*E732</f>
        <v>2400</v>
      </c>
      <c r="K732" s="20">
        <v>0</v>
      </c>
      <c r="L732" s="10">
        <f t="shared" ref="L732" si="1937">(K732+J732)/E732</f>
        <v>4</v>
      </c>
      <c r="M732" s="10">
        <f t="shared" ref="M732" si="1938">L732*E732</f>
        <v>2400</v>
      </c>
    </row>
    <row r="733" spans="1:13">
      <c r="A733" s="12">
        <v>43083</v>
      </c>
      <c r="B733" s="6" t="s">
        <v>27</v>
      </c>
      <c r="C733" s="13" t="s">
        <v>18</v>
      </c>
      <c r="D733" s="5">
        <v>800</v>
      </c>
      <c r="E733" s="6">
        <v>1500</v>
      </c>
      <c r="F733" s="7" t="s">
        <v>13</v>
      </c>
      <c r="G733" s="8">
        <v>18.5</v>
      </c>
      <c r="H733" s="8">
        <v>19.95</v>
      </c>
      <c r="I733" s="8">
        <v>0</v>
      </c>
      <c r="J733" s="9">
        <f t="shared" ref="J733" si="1939">(IF(F733="SELL",G733-H733,IF(F733="BUY",H733-G733)))*E733</f>
        <v>2174.9999999999991</v>
      </c>
      <c r="K733" s="20">
        <v>0</v>
      </c>
      <c r="L733" s="10">
        <f t="shared" ref="L733" si="1940">(K733+J733)/E733</f>
        <v>1.4499999999999993</v>
      </c>
      <c r="M733" s="10">
        <f t="shared" ref="M733" si="1941">L733*E733</f>
        <v>2174.9999999999991</v>
      </c>
    </row>
    <row r="734" spans="1:13">
      <c r="A734" s="12">
        <v>43081</v>
      </c>
      <c r="B734" s="6" t="s">
        <v>74</v>
      </c>
      <c r="C734" s="13" t="s">
        <v>19</v>
      </c>
      <c r="D734" s="5">
        <v>155</v>
      </c>
      <c r="E734" s="6">
        <v>4000</v>
      </c>
      <c r="F734" s="7" t="s">
        <v>13</v>
      </c>
      <c r="G734" s="8">
        <v>7</v>
      </c>
      <c r="H734" s="8">
        <v>7.9</v>
      </c>
      <c r="I734" s="8">
        <v>0</v>
      </c>
      <c r="J734" s="9">
        <f t="shared" ref="J734" si="1942">(IF(F734="SELL",G734-H734,IF(F734="BUY",H734-G734)))*E734</f>
        <v>3600.0000000000014</v>
      </c>
      <c r="K734" s="20">
        <v>0</v>
      </c>
      <c r="L734" s="10">
        <f t="shared" ref="L734" si="1943">(K734+J734)/E734</f>
        <v>0.90000000000000036</v>
      </c>
      <c r="M734" s="10">
        <f t="shared" ref="M734" si="1944">L734*E734</f>
        <v>3600.0000000000014</v>
      </c>
    </row>
    <row r="735" spans="1:13">
      <c r="A735" s="12">
        <v>43080</v>
      </c>
      <c r="B735" s="6" t="s">
        <v>61</v>
      </c>
      <c r="C735" s="13" t="s">
        <v>19</v>
      </c>
      <c r="D735" s="5">
        <v>740</v>
      </c>
      <c r="E735" s="6">
        <v>1500</v>
      </c>
      <c r="F735" s="7" t="s">
        <v>13</v>
      </c>
      <c r="G735" s="8">
        <v>14.2</v>
      </c>
      <c r="H735" s="8">
        <v>16.2</v>
      </c>
      <c r="I735" s="8">
        <v>20</v>
      </c>
      <c r="J735" s="9">
        <f t="shared" ref="J735" si="1945">(IF(F735="SELL",G735-H735,IF(F735="BUY",H735-G735)))*E735</f>
        <v>3000</v>
      </c>
      <c r="K735" s="20">
        <f>(IF(F735="SELL",IF(I735="",0,H735-I735),IF(F735="BUY",IF(I735="",0,I735-H735))))*E735</f>
        <v>5700.0000000000009</v>
      </c>
      <c r="L735" s="10">
        <f t="shared" ref="L735" si="1946">(K735+J735)/E735</f>
        <v>5.8</v>
      </c>
      <c r="M735" s="10">
        <f t="shared" ref="M735" si="1947">L735*E735</f>
        <v>8700</v>
      </c>
    </row>
    <row r="736" spans="1:13">
      <c r="A736" s="12">
        <v>43080</v>
      </c>
      <c r="B736" s="6" t="s">
        <v>73</v>
      </c>
      <c r="C736" s="13" t="s">
        <v>19</v>
      </c>
      <c r="D736" s="5">
        <v>480</v>
      </c>
      <c r="E736" s="6">
        <v>1250</v>
      </c>
      <c r="F736" s="7" t="s">
        <v>13</v>
      </c>
      <c r="G736" s="8">
        <v>10.55</v>
      </c>
      <c r="H736" s="8">
        <v>12.5</v>
      </c>
      <c r="I736" s="8">
        <v>15</v>
      </c>
      <c r="J736" s="9">
        <f t="shared" ref="J736" si="1948">(IF(F736="SELL",G736-H736,IF(F736="BUY",H736-G736)))*E736</f>
        <v>2437.4999999999991</v>
      </c>
      <c r="K736" s="20">
        <f>(IF(F736="SELL",IF(I736="",0,H736-I736),IF(F736="BUY",IF(I736="",0,I736-H736))))*E736</f>
        <v>3125</v>
      </c>
      <c r="L736" s="10">
        <f t="shared" ref="L736" si="1949">(K736+J736)/E736</f>
        <v>4.4499999999999993</v>
      </c>
      <c r="M736" s="10">
        <f t="shared" ref="M736" si="1950">L736*E736</f>
        <v>5562.4999999999991</v>
      </c>
    </row>
    <row r="737" spans="1:13">
      <c r="A737" s="12">
        <v>43080</v>
      </c>
      <c r="B737" s="6" t="s">
        <v>72</v>
      </c>
      <c r="C737" s="13" t="s">
        <v>19</v>
      </c>
      <c r="D737" s="5">
        <v>1040</v>
      </c>
      <c r="E737" s="6">
        <v>800</v>
      </c>
      <c r="F737" s="7" t="s">
        <v>13</v>
      </c>
      <c r="G737" s="8">
        <v>24</v>
      </c>
      <c r="H737" s="8">
        <v>27</v>
      </c>
      <c r="I737" s="8">
        <v>0</v>
      </c>
      <c r="J737" s="9">
        <f t="shared" ref="J737" si="1951">(IF(F737="SELL",G737-H737,IF(F737="BUY",H737-G737)))*E737</f>
        <v>2400</v>
      </c>
      <c r="K737" s="20">
        <v>0</v>
      </c>
      <c r="L737" s="10">
        <f t="shared" ref="L737" si="1952">(K737+J737)/E737</f>
        <v>3</v>
      </c>
      <c r="M737" s="10">
        <f t="shared" ref="M737" si="1953">L737*E737</f>
        <v>2400</v>
      </c>
    </row>
    <row r="738" spans="1:13">
      <c r="A738" s="12">
        <v>43077</v>
      </c>
      <c r="B738" s="6" t="s">
        <v>71</v>
      </c>
      <c r="C738" s="13" t="s">
        <v>19</v>
      </c>
      <c r="D738" s="5">
        <v>245</v>
      </c>
      <c r="E738" s="6">
        <v>3500</v>
      </c>
      <c r="F738" s="7" t="s">
        <v>13</v>
      </c>
      <c r="G738" s="8">
        <v>5.8</v>
      </c>
      <c r="H738" s="8">
        <v>6.5</v>
      </c>
      <c r="I738" s="8">
        <v>0</v>
      </c>
      <c r="J738" s="9">
        <f t="shared" ref="J738" si="1954">(IF(F738="SELL",G738-H738,IF(F738="BUY",H738-G738)))*E738</f>
        <v>2450.0000000000005</v>
      </c>
      <c r="K738" s="20">
        <v>0</v>
      </c>
      <c r="L738" s="10">
        <f t="shared" ref="L738" si="1955">(K738+J738)/E738</f>
        <v>0.70000000000000018</v>
      </c>
      <c r="M738" s="10">
        <f t="shared" ref="M738" si="1956">L738*E738</f>
        <v>2450.0000000000005</v>
      </c>
    </row>
    <row r="739" spans="1:13">
      <c r="A739" s="12">
        <v>43077</v>
      </c>
      <c r="B739" s="6" t="s">
        <v>70</v>
      </c>
      <c r="C739" s="13" t="s">
        <v>19</v>
      </c>
      <c r="D739" s="5">
        <v>1400</v>
      </c>
      <c r="E739" s="6">
        <v>600</v>
      </c>
      <c r="F739" s="7" t="s">
        <v>13</v>
      </c>
      <c r="G739" s="8">
        <v>37.5</v>
      </c>
      <c r="H739" s="8">
        <v>42</v>
      </c>
      <c r="I739" s="8">
        <v>0</v>
      </c>
      <c r="J739" s="9">
        <f t="shared" ref="J739" si="1957">(IF(F739="SELL",G739-H739,IF(F739="BUY",H739-G739)))*E739</f>
        <v>2700</v>
      </c>
      <c r="K739" s="20">
        <v>0</v>
      </c>
      <c r="L739" s="10">
        <f t="shared" ref="L739" si="1958">(K739+J739)/E739</f>
        <v>4.5</v>
      </c>
      <c r="M739" s="10">
        <f t="shared" ref="M739" si="1959">L739*E739</f>
        <v>2700</v>
      </c>
    </row>
    <row r="740" spans="1:13">
      <c r="A740" s="12">
        <v>43076</v>
      </c>
      <c r="B740" s="6" t="s">
        <v>64</v>
      </c>
      <c r="C740" s="13" t="s">
        <v>19</v>
      </c>
      <c r="D740" s="5">
        <v>240</v>
      </c>
      <c r="E740" s="6">
        <v>5000</v>
      </c>
      <c r="F740" s="7" t="s">
        <v>13</v>
      </c>
      <c r="G740" s="8">
        <v>8.75</v>
      </c>
      <c r="H740" s="8">
        <v>9.1999999999999993</v>
      </c>
      <c r="I740" s="8">
        <v>10</v>
      </c>
      <c r="J740" s="9">
        <f t="shared" ref="J740" si="1960">(IF(F740="SELL",G740-H740,IF(F740="BUY",H740-G740)))*E740</f>
        <v>2249.9999999999964</v>
      </c>
      <c r="K740" s="20">
        <f>(IF(F740="SELL",IF(I740="",0,H740-I740),IF(F740="BUY",IF(I740="",0,I740-H740))))*E740</f>
        <v>4000.0000000000036</v>
      </c>
      <c r="L740" s="10">
        <f t="shared" ref="L740" si="1961">(K740+J740)/E740</f>
        <v>1.25</v>
      </c>
      <c r="M740" s="10">
        <f t="shared" ref="M740" si="1962">L740*E740</f>
        <v>6250</v>
      </c>
    </row>
    <row r="741" spans="1:13">
      <c r="A741" s="12">
        <v>43076</v>
      </c>
      <c r="B741" s="6" t="s">
        <v>69</v>
      </c>
      <c r="C741" s="13" t="s">
        <v>19</v>
      </c>
      <c r="D741" s="5">
        <v>700</v>
      </c>
      <c r="E741" s="6">
        <v>1200</v>
      </c>
      <c r="F741" s="7" t="s">
        <v>13</v>
      </c>
      <c r="G741" s="8">
        <v>32.5</v>
      </c>
      <c r="H741" s="8">
        <v>34.5</v>
      </c>
      <c r="I741" s="8">
        <v>0</v>
      </c>
      <c r="J741" s="9">
        <f t="shared" ref="J741" si="1963">(IF(F741="SELL",G741-H741,IF(F741="BUY",H741-G741)))*E741</f>
        <v>2400</v>
      </c>
      <c r="K741" s="20">
        <v>0</v>
      </c>
      <c r="L741" s="10">
        <f t="shared" ref="L741" si="1964">(K741+J741)/E741</f>
        <v>2</v>
      </c>
      <c r="M741" s="10">
        <f t="shared" ref="M741" si="1965">L741*E741</f>
        <v>2400</v>
      </c>
    </row>
    <row r="742" spans="1:13">
      <c r="A742" s="12">
        <v>43075</v>
      </c>
      <c r="B742" s="6" t="s">
        <v>64</v>
      </c>
      <c r="C742" s="13" t="s">
        <v>19</v>
      </c>
      <c r="D742" s="5">
        <v>240</v>
      </c>
      <c r="E742" s="6">
        <v>5000</v>
      </c>
      <c r="F742" s="7" t="s">
        <v>13</v>
      </c>
      <c r="G742" s="8">
        <v>8</v>
      </c>
      <c r="H742" s="8">
        <v>7</v>
      </c>
      <c r="I742" s="8">
        <v>0</v>
      </c>
      <c r="J742" s="9">
        <f t="shared" ref="J742" si="1966">(IF(F742="SELL",G742-H742,IF(F742="BUY",H742-G742)))*E742</f>
        <v>-5000</v>
      </c>
      <c r="K742" s="20">
        <v>0</v>
      </c>
      <c r="L742" s="10">
        <f t="shared" ref="L742" si="1967">(K742+J742)/E742</f>
        <v>-1</v>
      </c>
      <c r="M742" s="10">
        <f t="shared" ref="M742" si="1968">L742*E742</f>
        <v>-5000</v>
      </c>
    </row>
    <row r="743" spans="1:13">
      <c r="A743" s="12">
        <v>43068</v>
      </c>
      <c r="B743" s="6" t="s">
        <v>68</v>
      </c>
      <c r="C743" s="13" t="s">
        <v>19</v>
      </c>
      <c r="D743" s="5">
        <v>405</v>
      </c>
      <c r="E743" s="6">
        <v>1400</v>
      </c>
      <c r="F743" s="7" t="s">
        <v>13</v>
      </c>
      <c r="G743" s="8">
        <v>4.5</v>
      </c>
      <c r="H743" s="8">
        <v>2</v>
      </c>
      <c r="I743" s="8">
        <v>0</v>
      </c>
      <c r="J743" s="9">
        <f t="shared" ref="J743" si="1969">(IF(F743="SELL",G743-H743,IF(F743="BUY",H743-G743)))*E743</f>
        <v>-3500</v>
      </c>
      <c r="K743" s="20">
        <v>0</v>
      </c>
      <c r="L743" s="10">
        <f t="shared" ref="L743" si="1970">(K743+J743)/E743</f>
        <v>-2.5</v>
      </c>
      <c r="M743" s="10">
        <f t="shared" ref="M743" si="1971">L743*E743</f>
        <v>-3500</v>
      </c>
    </row>
    <row r="744" spans="1:13">
      <c r="A744" s="12">
        <v>43066</v>
      </c>
      <c r="B744" s="6" t="s">
        <v>67</v>
      </c>
      <c r="C744" s="13" t="s">
        <v>19</v>
      </c>
      <c r="D744" s="5">
        <v>275</v>
      </c>
      <c r="E744" s="6">
        <v>3000</v>
      </c>
      <c r="F744" s="7" t="s">
        <v>13</v>
      </c>
      <c r="G744" s="8">
        <v>4.5</v>
      </c>
      <c r="H744" s="8">
        <v>6</v>
      </c>
      <c r="I744" s="8">
        <v>0</v>
      </c>
      <c r="J744" s="9">
        <f t="shared" ref="J744" si="1972">(IF(F744="SELL",G744-H744,IF(F744="BUY",H744-G744)))*E744</f>
        <v>4500</v>
      </c>
      <c r="K744" s="20">
        <v>0</v>
      </c>
      <c r="L744" s="10">
        <f t="shared" ref="L744" si="1973">(K744+J744)/E744</f>
        <v>1.5</v>
      </c>
      <c r="M744" s="10">
        <f t="shared" ref="M744" si="1974">L744*E744</f>
        <v>4500</v>
      </c>
    </row>
    <row r="745" spans="1:13">
      <c r="A745" s="12">
        <v>43062</v>
      </c>
      <c r="B745" s="6" t="s">
        <v>66</v>
      </c>
      <c r="C745" s="13" t="s">
        <v>19</v>
      </c>
      <c r="D745" s="5">
        <v>205</v>
      </c>
      <c r="E745" s="6">
        <v>6000</v>
      </c>
      <c r="F745" s="7" t="s">
        <v>13</v>
      </c>
      <c r="G745" s="8">
        <v>4</v>
      </c>
      <c r="H745" s="8">
        <v>4.4000000000000004</v>
      </c>
      <c r="I745" s="8">
        <v>0</v>
      </c>
      <c r="J745" s="9">
        <f t="shared" ref="J745" si="1975">(IF(F745="SELL",G745-H745,IF(F745="BUY",H745-G745)))*E745</f>
        <v>2400.0000000000023</v>
      </c>
      <c r="K745" s="20">
        <v>0</v>
      </c>
      <c r="L745" s="10">
        <f t="shared" ref="L745" si="1976">(K745+J745)/E745</f>
        <v>0.40000000000000036</v>
      </c>
      <c r="M745" s="10">
        <f t="shared" ref="M745" si="1977">L745*E745</f>
        <v>2400.0000000000023</v>
      </c>
    </row>
    <row r="746" spans="1:13">
      <c r="A746" s="12">
        <v>43062</v>
      </c>
      <c r="B746" s="6" t="s">
        <v>65</v>
      </c>
      <c r="C746" s="13" t="s">
        <v>19</v>
      </c>
      <c r="D746" s="5">
        <v>410</v>
      </c>
      <c r="E746" s="6">
        <v>3084</v>
      </c>
      <c r="F746" s="7" t="s">
        <v>13</v>
      </c>
      <c r="G746" s="8">
        <v>4</v>
      </c>
      <c r="H746" s="8">
        <v>4.55</v>
      </c>
      <c r="I746" s="8">
        <v>0</v>
      </c>
      <c r="J746" s="9">
        <f t="shared" ref="J746" si="1978">(IF(F746="SELL",G746-H746,IF(F746="BUY",H746-G746)))*E746</f>
        <v>1696.1999999999994</v>
      </c>
      <c r="K746" s="20">
        <v>0</v>
      </c>
      <c r="L746" s="10">
        <f t="shared" ref="L746" si="1979">(K746+J746)/E746</f>
        <v>0.54999999999999982</v>
      </c>
      <c r="M746" s="10">
        <f t="shared" ref="M746" si="1980">L746*E746</f>
        <v>1696.1999999999994</v>
      </c>
    </row>
    <row r="747" spans="1:13">
      <c r="A747" s="12">
        <v>43061</v>
      </c>
      <c r="B747" s="6" t="s">
        <v>65</v>
      </c>
      <c r="C747" s="13" t="s">
        <v>19</v>
      </c>
      <c r="D747" s="5">
        <v>410</v>
      </c>
      <c r="E747" s="6">
        <v>3084</v>
      </c>
      <c r="F747" s="7" t="s">
        <v>13</v>
      </c>
      <c r="G747" s="8">
        <v>6</v>
      </c>
      <c r="H747" s="8">
        <v>6.5</v>
      </c>
      <c r="I747" s="8">
        <v>7.5</v>
      </c>
      <c r="J747" s="9">
        <f t="shared" ref="J747" si="1981">(IF(F747="SELL",G747-H747,IF(F747="BUY",H747-G747)))*E747</f>
        <v>1542</v>
      </c>
      <c r="K747" s="20">
        <f>(IF(F747="SELL",IF(I747="",0,H747-I747),IF(F747="BUY",IF(I747="",0,I747-H747))))*E747</f>
        <v>3084</v>
      </c>
      <c r="L747" s="10">
        <f t="shared" ref="L747" si="1982">(K747+J747)/E747</f>
        <v>1.5</v>
      </c>
      <c r="M747" s="10">
        <f t="shared" ref="M747" si="1983">L747*E747</f>
        <v>4626</v>
      </c>
    </row>
    <row r="748" spans="1:13">
      <c r="A748" s="12">
        <v>43061</v>
      </c>
      <c r="B748" s="6" t="s">
        <v>66</v>
      </c>
      <c r="C748" s="13" t="s">
        <v>19</v>
      </c>
      <c r="D748" s="5">
        <v>205</v>
      </c>
      <c r="E748" s="6">
        <v>6000</v>
      </c>
      <c r="F748" s="7" t="s">
        <v>13</v>
      </c>
      <c r="G748" s="8">
        <v>4.5999999999999996</v>
      </c>
      <c r="H748" s="8">
        <v>5</v>
      </c>
      <c r="I748" s="8">
        <v>7.5</v>
      </c>
      <c r="J748" s="9">
        <f t="shared" ref="J748" si="1984">(IF(F748="SELL",G748-H748,IF(F748="BUY",H748-G748)))*E748</f>
        <v>2400.0000000000023</v>
      </c>
      <c r="K748" s="20">
        <v>0</v>
      </c>
      <c r="L748" s="10">
        <f t="shared" ref="L748" si="1985">(K748+J748)/E748</f>
        <v>0.40000000000000036</v>
      </c>
      <c r="M748" s="10">
        <f t="shared" ref="M748" si="1986">L748*E748</f>
        <v>2400.0000000000023</v>
      </c>
    </row>
    <row r="749" spans="1:13">
      <c r="A749" s="12">
        <v>43056</v>
      </c>
      <c r="B749" s="6" t="s">
        <v>64</v>
      </c>
      <c r="C749" s="13" t="s">
        <v>19</v>
      </c>
      <c r="D749" s="5">
        <v>220</v>
      </c>
      <c r="E749" s="6">
        <v>5000</v>
      </c>
      <c r="F749" s="7" t="s">
        <v>13</v>
      </c>
      <c r="G749" s="8">
        <v>7.6</v>
      </c>
      <c r="H749" s="8">
        <v>8</v>
      </c>
      <c r="I749" s="8">
        <v>8.6999999999999993</v>
      </c>
      <c r="J749" s="9">
        <v>2000</v>
      </c>
      <c r="K749" s="20">
        <f>(IF(F749="SELL",IF(I749="",0,H749-I749),IF(F749="BUY",IF(I749="",0,I749-H749))))*E749</f>
        <v>3499.9999999999964</v>
      </c>
      <c r="L749" s="10">
        <f t="shared" ref="L749" si="1987">(K749+J749)/E749</f>
        <v>1.0999999999999992</v>
      </c>
      <c r="M749" s="10">
        <f t="shared" ref="M749" si="1988">L749*E749</f>
        <v>5499.9999999999964</v>
      </c>
    </row>
    <row r="750" spans="1:13">
      <c r="A750" s="12">
        <v>43055</v>
      </c>
      <c r="B750" s="6" t="s">
        <v>34</v>
      </c>
      <c r="C750" s="13" t="s">
        <v>19</v>
      </c>
      <c r="D750" s="5">
        <v>1750</v>
      </c>
      <c r="E750" s="6">
        <v>500</v>
      </c>
      <c r="F750" s="7" t="s">
        <v>13</v>
      </c>
      <c r="G750" s="8">
        <v>45</v>
      </c>
      <c r="H750" s="8">
        <v>49</v>
      </c>
      <c r="I750" s="8">
        <v>55</v>
      </c>
      <c r="J750" s="9">
        <v>2000</v>
      </c>
      <c r="K750" s="20">
        <f>(IF(F750="SELL",IF(I750="",0,H750-I750),IF(F750="BUY",IF(I750="",0,I750-H750))))*E750</f>
        <v>3000</v>
      </c>
      <c r="L750" s="10">
        <f t="shared" ref="L750" si="1989">(K750+J750)/E750</f>
        <v>10</v>
      </c>
      <c r="M750" s="10">
        <f t="shared" ref="M750" si="1990">L750*E750</f>
        <v>5000</v>
      </c>
    </row>
    <row r="751" spans="1:13">
      <c r="A751" s="12">
        <v>43053</v>
      </c>
      <c r="B751" s="6" t="s">
        <v>63</v>
      </c>
      <c r="C751" s="13" t="s">
        <v>18</v>
      </c>
      <c r="D751" s="5">
        <v>100</v>
      </c>
      <c r="E751" s="6">
        <v>8000</v>
      </c>
      <c r="F751" s="7" t="s">
        <v>13</v>
      </c>
      <c r="G751" s="8">
        <v>3.5</v>
      </c>
      <c r="H751" s="8">
        <v>4.5</v>
      </c>
      <c r="I751" s="8">
        <v>5.5</v>
      </c>
      <c r="J751" s="9">
        <v>8000</v>
      </c>
      <c r="K751" s="20">
        <f>(IF(F751="SELL",IF(I751="",0,H751-I751),IF(F751="BUY",IF(I751="",0,I751-H751))))*E751</f>
        <v>8000</v>
      </c>
      <c r="L751" s="10">
        <f t="shared" ref="L751" si="1991">(K751+J751)/E751</f>
        <v>2</v>
      </c>
      <c r="M751" s="10">
        <f t="shared" ref="M751" si="1992">L751*E751</f>
        <v>16000</v>
      </c>
    </row>
    <row r="752" spans="1:13">
      <c r="A752" s="12">
        <v>43052</v>
      </c>
      <c r="B752" s="6" t="s">
        <v>62</v>
      </c>
      <c r="C752" s="13" t="s">
        <v>19</v>
      </c>
      <c r="D752" s="5">
        <v>480</v>
      </c>
      <c r="E752" s="6">
        <v>1500</v>
      </c>
      <c r="F752" s="7" t="s">
        <v>13</v>
      </c>
      <c r="G752" s="8">
        <v>17</v>
      </c>
      <c r="H752" s="8">
        <v>0</v>
      </c>
      <c r="I752" s="8">
        <v>0</v>
      </c>
      <c r="J752" s="9">
        <v>0</v>
      </c>
      <c r="K752" s="20">
        <v>0</v>
      </c>
      <c r="L752" s="10">
        <f t="shared" ref="L752:L753" si="1993">(K752+J752)/E752</f>
        <v>0</v>
      </c>
      <c r="M752" s="10">
        <f t="shared" ref="M752:M753" si="1994">L752*E752</f>
        <v>0</v>
      </c>
    </row>
    <row r="753" spans="1:13">
      <c r="A753" s="12">
        <v>43052</v>
      </c>
      <c r="B753" s="6" t="s">
        <v>61</v>
      </c>
      <c r="C753" s="13" t="s">
        <v>19</v>
      </c>
      <c r="D753" s="5">
        <v>740</v>
      </c>
      <c r="E753" s="6">
        <v>1500</v>
      </c>
      <c r="F753" s="7" t="s">
        <v>13</v>
      </c>
      <c r="G753" s="8">
        <v>21</v>
      </c>
      <c r="H753" s="8">
        <v>23</v>
      </c>
      <c r="I753" s="8">
        <v>26</v>
      </c>
      <c r="J753" s="9">
        <f t="shared" ref="J753:J754" si="1995">(IF(F753="SELL",G753-H753,IF(F753="BUY",H753-G753)))*E753</f>
        <v>3000</v>
      </c>
      <c r="K753" s="20">
        <v>3750</v>
      </c>
      <c r="L753" s="10">
        <f t="shared" si="1993"/>
        <v>4.5</v>
      </c>
      <c r="M753" s="10">
        <f t="shared" si="1994"/>
        <v>6750</v>
      </c>
    </row>
    <row r="754" spans="1:13">
      <c r="A754" s="12">
        <v>43049</v>
      </c>
      <c r="B754" s="6" t="s">
        <v>60</v>
      </c>
      <c r="C754" s="13" t="s">
        <v>19</v>
      </c>
      <c r="D754" s="5">
        <v>520</v>
      </c>
      <c r="E754" s="6">
        <v>1200</v>
      </c>
      <c r="F754" s="7" t="s">
        <v>13</v>
      </c>
      <c r="G754" s="8">
        <v>16</v>
      </c>
      <c r="H754" s="8">
        <v>21</v>
      </c>
      <c r="I754" s="8">
        <v>0</v>
      </c>
      <c r="J754" s="9">
        <f t="shared" si="1995"/>
        <v>6000</v>
      </c>
      <c r="K754" s="20">
        <v>0</v>
      </c>
      <c r="L754" s="10">
        <f t="shared" ref="L754" si="1996">(K754+J754)/E754</f>
        <v>5</v>
      </c>
      <c r="M754" s="10">
        <f t="shared" ref="M754" si="1997">L754*E754</f>
        <v>6000</v>
      </c>
    </row>
    <row r="755" spans="1:13">
      <c r="A755" s="12">
        <v>43048</v>
      </c>
      <c r="B755" s="6" t="s">
        <v>59</v>
      </c>
      <c r="C755" s="13" t="s">
        <v>19</v>
      </c>
      <c r="D755" s="5">
        <v>450</v>
      </c>
      <c r="E755" s="6">
        <v>1500</v>
      </c>
      <c r="F755" s="7" t="s">
        <v>13</v>
      </c>
      <c r="G755" s="8">
        <v>12</v>
      </c>
      <c r="H755" s="8">
        <v>13.5</v>
      </c>
      <c r="I755" s="8">
        <v>16</v>
      </c>
      <c r="J755" s="9">
        <f t="shared" ref="J755" si="1998">(IF(F755="SELL",G755-H755,IF(F755="BUY",H755-G755)))*E755</f>
        <v>2250</v>
      </c>
      <c r="K755" s="20">
        <v>3750</v>
      </c>
      <c r="L755" s="10">
        <f t="shared" ref="L755" si="1999">(K755+J755)/E755</f>
        <v>4</v>
      </c>
      <c r="M755" s="10">
        <f t="shared" ref="M755" si="2000">L755*E755</f>
        <v>6000</v>
      </c>
    </row>
    <row r="756" spans="1:13">
      <c r="A756" s="12">
        <v>43047</v>
      </c>
      <c r="B756" s="6" t="s">
        <v>26</v>
      </c>
      <c r="C756" s="13" t="s">
        <v>19</v>
      </c>
      <c r="D756" s="5">
        <v>1000</v>
      </c>
      <c r="E756" s="6">
        <v>550</v>
      </c>
      <c r="F756" s="7" t="s">
        <v>13</v>
      </c>
      <c r="G756" s="8">
        <v>26.3</v>
      </c>
      <c r="H756" s="8">
        <v>32</v>
      </c>
      <c r="I756" s="8">
        <v>0</v>
      </c>
      <c r="J756" s="9">
        <f t="shared" ref="J756" si="2001">(IF(F756="SELL",G756-H756,IF(F756="BUY",H756-G756)))*E756</f>
        <v>3134.9999999999995</v>
      </c>
      <c r="K756" s="20">
        <v>0</v>
      </c>
      <c r="L756" s="10">
        <f t="shared" ref="L756" si="2002">(K756+J756)/E756</f>
        <v>5.6999999999999993</v>
      </c>
      <c r="M756" s="10">
        <f t="shared" ref="M756" si="2003">L756*E756</f>
        <v>3134.9999999999995</v>
      </c>
    </row>
    <row r="757" spans="1:13">
      <c r="A757" s="12">
        <v>43046</v>
      </c>
      <c r="B757" s="6" t="s">
        <v>52</v>
      </c>
      <c r="C757" s="13" t="s">
        <v>19</v>
      </c>
      <c r="D757" s="5">
        <v>520</v>
      </c>
      <c r="E757" s="6">
        <v>2000</v>
      </c>
      <c r="F757" s="7" t="s">
        <v>13</v>
      </c>
      <c r="G757" s="8">
        <v>12.4</v>
      </c>
      <c r="H757" s="8">
        <v>14.2</v>
      </c>
      <c r="I757" s="8">
        <v>0</v>
      </c>
      <c r="J757" s="9">
        <f t="shared" ref="J757" si="2004">(IF(F757="SELL",G757-H757,IF(F757="BUY",H757-G757)))*E757</f>
        <v>3599.9999999999977</v>
      </c>
      <c r="K757" s="20">
        <v>0</v>
      </c>
      <c r="L757" s="10">
        <f t="shared" ref="L757" si="2005">(K757+J757)/E757</f>
        <v>1.7999999999999989</v>
      </c>
      <c r="M757" s="10">
        <f t="shared" ref="M757" si="2006">L757*E757</f>
        <v>3599.9999999999977</v>
      </c>
    </row>
    <row r="758" spans="1:13">
      <c r="A758" s="12">
        <v>43046</v>
      </c>
      <c r="B758" s="6" t="s">
        <v>58</v>
      </c>
      <c r="C758" s="13" t="s">
        <v>19</v>
      </c>
      <c r="D758" s="5">
        <v>1000</v>
      </c>
      <c r="E758" s="6">
        <v>1000</v>
      </c>
      <c r="F758" s="7" t="s">
        <v>13</v>
      </c>
      <c r="G758" s="8">
        <v>25</v>
      </c>
      <c r="H758" s="8">
        <v>27.5</v>
      </c>
      <c r="I758" s="8">
        <v>0</v>
      </c>
      <c r="J758" s="9">
        <f t="shared" ref="J758:J759" si="2007">(IF(F758="SELL",G758-H758,IF(F758="BUY",H758-G758)))*E758</f>
        <v>2500</v>
      </c>
      <c r="K758" s="20">
        <v>0</v>
      </c>
      <c r="L758" s="10">
        <f t="shared" ref="L758:L759" si="2008">(K758+J758)/E758</f>
        <v>2.5</v>
      </c>
      <c r="M758" s="10">
        <f t="shared" ref="M758:M759" si="2009">L758*E758</f>
        <v>2500</v>
      </c>
    </row>
    <row r="759" spans="1:13">
      <c r="A759" s="12">
        <v>43046</v>
      </c>
      <c r="B759" s="6" t="s">
        <v>57</v>
      </c>
      <c r="C759" s="13" t="s">
        <v>19</v>
      </c>
      <c r="D759" s="5">
        <v>390</v>
      </c>
      <c r="E759" s="6">
        <v>3750</v>
      </c>
      <c r="F759" s="7" t="s">
        <v>13</v>
      </c>
      <c r="G759" s="8">
        <v>7.6</v>
      </c>
      <c r="H759" s="8">
        <v>8.3000000000000007</v>
      </c>
      <c r="I759" s="8">
        <v>0</v>
      </c>
      <c r="J759" s="9">
        <f t="shared" si="2007"/>
        <v>2625.0000000000041</v>
      </c>
      <c r="K759" s="20">
        <v>0</v>
      </c>
      <c r="L759" s="10">
        <f t="shared" si="2008"/>
        <v>0.70000000000000107</v>
      </c>
      <c r="M759" s="10">
        <f t="shared" si="2009"/>
        <v>2625.0000000000041</v>
      </c>
    </row>
    <row r="760" spans="1:13">
      <c r="A760" s="12">
        <v>43046</v>
      </c>
      <c r="B760" s="6" t="s">
        <v>47</v>
      </c>
      <c r="C760" s="13" t="s">
        <v>19</v>
      </c>
      <c r="D760" s="5">
        <v>480</v>
      </c>
      <c r="E760" s="6">
        <v>2000</v>
      </c>
      <c r="F760" s="7" t="s">
        <v>13</v>
      </c>
      <c r="G760" s="8">
        <v>13.5</v>
      </c>
      <c r="H760" s="8">
        <v>14.5</v>
      </c>
      <c r="I760" s="8">
        <v>0</v>
      </c>
      <c r="J760" s="9">
        <f t="shared" ref="J760" si="2010">(IF(F760="SELL",G760-H760,IF(F760="BUY",H760-G760)))*E760</f>
        <v>2000</v>
      </c>
      <c r="K760" s="20">
        <v>0</v>
      </c>
      <c r="L760" s="10">
        <f t="shared" ref="L760" si="2011">(K760+J760)/E760</f>
        <v>1</v>
      </c>
      <c r="M760" s="10">
        <f t="shared" ref="M760" si="2012">L760*E760</f>
        <v>2000</v>
      </c>
    </row>
    <row r="761" spans="1:13">
      <c r="A761" s="12">
        <v>43045</v>
      </c>
      <c r="B761" s="6" t="s">
        <v>23</v>
      </c>
      <c r="C761" s="13" t="s">
        <v>19</v>
      </c>
      <c r="D761" s="5">
        <v>920</v>
      </c>
      <c r="E761" s="6">
        <v>1000</v>
      </c>
      <c r="F761" s="7" t="s">
        <v>13</v>
      </c>
      <c r="G761" s="8">
        <v>30.5</v>
      </c>
      <c r="H761" s="8">
        <v>33.5</v>
      </c>
      <c r="I761" s="8">
        <v>39</v>
      </c>
      <c r="J761" s="9">
        <f t="shared" ref="J761" si="2013">(IF(F761="SELL",G761-H761,IF(F761="BUY",H761-G761)))*E761</f>
        <v>3000</v>
      </c>
      <c r="K761" s="20">
        <v>5500</v>
      </c>
      <c r="L761" s="10">
        <f t="shared" ref="L761" si="2014">(K761+J761)/E761</f>
        <v>8.5</v>
      </c>
      <c r="M761" s="10">
        <f t="shared" ref="M761" si="2015">L761*E761</f>
        <v>8500</v>
      </c>
    </row>
    <row r="762" spans="1:13">
      <c r="A762" s="12">
        <v>43042</v>
      </c>
      <c r="B762" s="6" t="s">
        <v>23</v>
      </c>
      <c r="C762" s="13" t="s">
        <v>19</v>
      </c>
      <c r="D762" s="5">
        <v>880</v>
      </c>
      <c r="E762" s="6">
        <v>1000</v>
      </c>
      <c r="F762" s="7" t="s">
        <v>13</v>
      </c>
      <c r="G762" s="8">
        <v>41</v>
      </c>
      <c r="H762" s="8">
        <v>43.5</v>
      </c>
      <c r="I762" s="8">
        <v>0</v>
      </c>
      <c r="J762" s="9">
        <f t="shared" ref="J762:J763" si="2016">(IF(F762="SELL",G762-H762,IF(F762="BUY",H762-G762)))*E762</f>
        <v>2500</v>
      </c>
      <c r="K762" s="20">
        <v>0</v>
      </c>
      <c r="L762" s="10">
        <f t="shared" ref="L762:L763" si="2017">(K762+J762)/E762</f>
        <v>2.5</v>
      </c>
      <c r="M762" s="10">
        <f t="shared" ref="M762:M763" si="2018">L762*E762</f>
        <v>2500</v>
      </c>
    </row>
    <row r="763" spans="1:13">
      <c r="A763" s="12">
        <v>43042</v>
      </c>
      <c r="B763" s="6" t="s">
        <v>31</v>
      </c>
      <c r="C763" s="13" t="s">
        <v>19</v>
      </c>
      <c r="D763" s="5">
        <v>1000</v>
      </c>
      <c r="E763" s="6">
        <v>1000</v>
      </c>
      <c r="F763" s="7" t="s">
        <v>13</v>
      </c>
      <c r="G763" s="8">
        <v>22.25</v>
      </c>
      <c r="H763" s="8">
        <v>25.25</v>
      </c>
      <c r="I763" s="8">
        <v>0</v>
      </c>
      <c r="J763" s="9">
        <f t="shared" si="2016"/>
        <v>3000</v>
      </c>
      <c r="K763" s="20">
        <v>0</v>
      </c>
      <c r="L763" s="10">
        <f t="shared" si="2017"/>
        <v>3</v>
      </c>
      <c r="M763" s="10">
        <f t="shared" si="2018"/>
        <v>3000</v>
      </c>
    </row>
    <row r="764" spans="1:13">
      <c r="A764" s="12">
        <v>43042</v>
      </c>
      <c r="B764" s="6" t="s">
        <v>56</v>
      </c>
      <c r="C764" s="13" t="s">
        <v>19</v>
      </c>
      <c r="D764" s="5">
        <v>570</v>
      </c>
      <c r="E764" s="6">
        <v>1700</v>
      </c>
      <c r="F764" s="7" t="s">
        <v>13</v>
      </c>
      <c r="G764" s="8">
        <v>18</v>
      </c>
      <c r="H764" s="8">
        <v>20</v>
      </c>
      <c r="I764" s="8">
        <v>0</v>
      </c>
      <c r="J764" s="9">
        <f t="shared" ref="J764" si="2019">(IF(F764="SELL",G764-H764,IF(F764="BUY",H764-G764)))*E764</f>
        <v>3400</v>
      </c>
      <c r="K764" s="20">
        <v>0</v>
      </c>
      <c r="L764" s="10">
        <f t="shared" ref="L764" si="2020">(K764+J764)/E764</f>
        <v>2</v>
      </c>
      <c r="M764" s="10">
        <f t="shared" ref="M764" si="2021">L764*E764</f>
        <v>3400</v>
      </c>
    </row>
    <row r="765" spans="1:13">
      <c r="A765" s="12">
        <v>43041</v>
      </c>
      <c r="B765" s="6" t="s">
        <v>55</v>
      </c>
      <c r="C765" s="13" t="s">
        <v>19</v>
      </c>
      <c r="D765" s="5">
        <v>800</v>
      </c>
      <c r="E765" s="6">
        <v>800</v>
      </c>
      <c r="F765" s="7" t="s">
        <v>13</v>
      </c>
      <c r="G765" s="8">
        <v>27</v>
      </c>
      <c r="H765" s="8">
        <v>31</v>
      </c>
      <c r="I765" s="8">
        <v>40</v>
      </c>
      <c r="J765" s="9">
        <f t="shared" ref="J765" si="2022">(IF(F765="SELL",G765-H765,IF(F765="BUY",H765-G765)))*E765</f>
        <v>3200</v>
      </c>
      <c r="K765" s="20">
        <v>7200</v>
      </c>
      <c r="L765" s="10">
        <f t="shared" ref="L765" si="2023">(K765+J765)/E765</f>
        <v>13</v>
      </c>
      <c r="M765" s="10">
        <f t="shared" ref="M765" si="2024">L765*E765</f>
        <v>10400</v>
      </c>
    </row>
    <row r="766" spans="1:13">
      <c r="A766" s="12">
        <v>43040</v>
      </c>
      <c r="B766" s="6" t="s">
        <v>21</v>
      </c>
      <c r="C766" s="13" t="s">
        <v>19</v>
      </c>
      <c r="D766" s="5">
        <v>620</v>
      </c>
      <c r="E766" s="6">
        <v>1500</v>
      </c>
      <c r="F766" s="7" t="s">
        <v>13</v>
      </c>
      <c r="G766" s="8">
        <v>12</v>
      </c>
      <c r="H766" s="8">
        <v>14</v>
      </c>
      <c r="I766" s="8">
        <v>0</v>
      </c>
      <c r="J766" s="9">
        <f t="shared" ref="J766" si="2025">(IF(F766="SELL",G766-H766,IF(F766="BUY",H766-G766)))*E766</f>
        <v>3000</v>
      </c>
      <c r="K766" s="20">
        <v>0</v>
      </c>
      <c r="L766" s="10">
        <f t="shared" ref="L766" si="2026">(K766+J766)/E766</f>
        <v>2</v>
      </c>
      <c r="M766" s="10">
        <f t="shared" ref="M766" si="2027">L766*E766</f>
        <v>3000</v>
      </c>
    </row>
    <row r="767" spans="1:13">
      <c r="A767" s="12">
        <v>43039</v>
      </c>
      <c r="B767" s="6" t="s">
        <v>54</v>
      </c>
      <c r="C767" s="13" t="s">
        <v>19</v>
      </c>
      <c r="D767" s="5">
        <v>680</v>
      </c>
      <c r="E767" s="6">
        <v>700</v>
      </c>
      <c r="F767" s="7" t="s">
        <v>13</v>
      </c>
      <c r="G767" s="8">
        <v>28</v>
      </c>
      <c r="H767" s="8">
        <v>32</v>
      </c>
      <c r="I767" s="8">
        <v>38</v>
      </c>
      <c r="J767" s="9">
        <f t="shared" ref="J767" si="2028">(IF(F767="SELL",G767-H767,IF(F767="BUY",H767-G767)))*E767</f>
        <v>2800</v>
      </c>
      <c r="K767" s="20">
        <v>4200</v>
      </c>
      <c r="L767" s="10">
        <f t="shared" ref="L767" si="2029">(K767+J767)/E767</f>
        <v>10</v>
      </c>
      <c r="M767" s="10">
        <f t="shared" ref="M767" si="2030">L767*E767</f>
        <v>7000</v>
      </c>
    </row>
    <row r="768" spans="1:13">
      <c r="A768" s="12">
        <v>43038</v>
      </c>
      <c r="B768" s="6" t="s">
        <v>53</v>
      </c>
      <c r="C768" s="13" t="s">
        <v>19</v>
      </c>
      <c r="D768" s="5">
        <v>640</v>
      </c>
      <c r="E768" s="6">
        <v>1500</v>
      </c>
      <c r="F768" s="7" t="s">
        <v>13</v>
      </c>
      <c r="G768" s="8">
        <v>23</v>
      </c>
      <c r="H768" s="8">
        <v>25</v>
      </c>
      <c r="I768" s="8">
        <v>28</v>
      </c>
      <c r="J768" s="9">
        <f t="shared" ref="J768" si="2031">(IF(F768="SELL",G768-H768,IF(F768="BUY",H768-G768)))*E768</f>
        <v>3000</v>
      </c>
      <c r="K768" s="20">
        <v>4500</v>
      </c>
      <c r="L768" s="10">
        <f t="shared" ref="L768" si="2032">(K768+J768)/E768</f>
        <v>5</v>
      </c>
      <c r="M768" s="10">
        <f t="shared" ref="M768" si="2033">L768*E768</f>
        <v>7500</v>
      </c>
    </row>
    <row r="769" spans="1:13">
      <c r="A769" s="12">
        <v>43038</v>
      </c>
      <c r="B769" s="6" t="s">
        <v>52</v>
      </c>
      <c r="C769" s="13" t="s">
        <v>19</v>
      </c>
      <c r="D769" s="5">
        <v>500</v>
      </c>
      <c r="E769" s="6">
        <v>2000</v>
      </c>
      <c r="F769" s="7" t="s">
        <v>13</v>
      </c>
      <c r="G769" s="8">
        <v>16.5</v>
      </c>
      <c r="H769" s="8">
        <v>18</v>
      </c>
      <c r="I769" s="8">
        <v>0</v>
      </c>
      <c r="J769" s="9">
        <f t="shared" ref="J769" si="2034">(IF(F769="SELL",G769-H769,IF(F769="BUY",H769-G769)))*E769</f>
        <v>3000</v>
      </c>
      <c r="K769" s="20">
        <v>0</v>
      </c>
      <c r="L769" s="10">
        <f t="shared" ref="L769" si="2035">(K769+J769)/E769</f>
        <v>1.5</v>
      </c>
      <c r="M769" s="10">
        <f t="shared" ref="M769" si="2036">L769*E769</f>
        <v>3000</v>
      </c>
    </row>
    <row r="770" spans="1:13">
      <c r="A770" s="12">
        <v>43035</v>
      </c>
      <c r="B770" s="6" t="s">
        <v>49</v>
      </c>
      <c r="C770" s="13" t="s">
        <v>19</v>
      </c>
      <c r="D770" s="5">
        <v>440</v>
      </c>
      <c r="E770" s="6">
        <v>1500</v>
      </c>
      <c r="F770" s="7" t="s">
        <v>13</v>
      </c>
      <c r="G770" s="8">
        <v>14</v>
      </c>
      <c r="H770" s="8">
        <v>10</v>
      </c>
      <c r="I770" s="8">
        <v>0</v>
      </c>
      <c r="J770" s="9">
        <f t="shared" ref="J770:J771" si="2037">(IF(F770="SELL",G770-H770,IF(F770="BUY",H770-G770)))*E770</f>
        <v>-6000</v>
      </c>
      <c r="K770" s="20">
        <v>0</v>
      </c>
      <c r="L770" s="10">
        <f t="shared" ref="L770" si="2038">(K770+J770)/E770</f>
        <v>-4</v>
      </c>
      <c r="M770" s="10">
        <f t="shared" ref="M770" si="2039">L770*E770</f>
        <v>-6000</v>
      </c>
    </row>
    <row r="771" spans="1:13">
      <c r="A771" s="12">
        <v>43035</v>
      </c>
      <c r="B771" s="6" t="s">
        <v>47</v>
      </c>
      <c r="C771" s="13" t="s">
        <v>19</v>
      </c>
      <c r="D771" s="5">
        <v>480</v>
      </c>
      <c r="E771" s="6">
        <v>2000</v>
      </c>
      <c r="F771" s="7" t="s">
        <v>13</v>
      </c>
      <c r="G771" s="8">
        <v>12</v>
      </c>
      <c r="H771" s="8">
        <v>13</v>
      </c>
      <c r="I771" s="8">
        <v>14</v>
      </c>
      <c r="J771" s="9">
        <f t="shared" si="2037"/>
        <v>2000</v>
      </c>
      <c r="K771" s="20">
        <v>2000</v>
      </c>
      <c r="L771" s="10">
        <f t="shared" ref="L771" si="2040">(K771+J771)/E771</f>
        <v>2</v>
      </c>
      <c r="M771" s="10">
        <f t="shared" ref="M771" si="2041">L771*E771</f>
        <v>4000</v>
      </c>
    </row>
    <row r="772" spans="1:13">
      <c r="A772" s="12">
        <v>43034</v>
      </c>
      <c r="B772" s="6" t="s">
        <v>51</v>
      </c>
      <c r="C772" s="13" t="s">
        <v>19</v>
      </c>
      <c r="D772" s="5">
        <v>200</v>
      </c>
      <c r="E772" s="6">
        <v>4500</v>
      </c>
      <c r="F772" s="7" t="s">
        <v>13</v>
      </c>
      <c r="G772" s="8">
        <v>6.65</v>
      </c>
      <c r="H772" s="8">
        <v>7.5</v>
      </c>
      <c r="I772" s="8">
        <v>9</v>
      </c>
      <c r="J772" s="9">
        <f t="shared" ref="J772:J773" si="2042">(IF(F772="SELL",G772-H772,IF(F772="BUY",H772-G772)))*E772</f>
        <v>3824.9999999999982</v>
      </c>
      <c r="K772" s="20">
        <v>6750</v>
      </c>
      <c r="L772" s="10">
        <f t="shared" ref="L772:L773" si="2043">(K772+J772)/E772</f>
        <v>2.3499999999999996</v>
      </c>
      <c r="M772" s="10">
        <f t="shared" ref="M772:M773" si="2044">L772*E772</f>
        <v>10574.999999999998</v>
      </c>
    </row>
    <row r="773" spans="1:13">
      <c r="A773" s="12">
        <v>43034</v>
      </c>
      <c r="B773" s="6" t="s">
        <v>50</v>
      </c>
      <c r="C773" s="13" t="s">
        <v>19</v>
      </c>
      <c r="D773" s="5">
        <v>260</v>
      </c>
      <c r="E773" s="6">
        <v>1500</v>
      </c>
      <c r="F773" s="7" t="s">
        <v>13</v>
      </c>
      <c r="G773" s="8">
        <v>2.75</v>
      </c>
      <c r="H773" s="8">
        <v>3.75</v>
      </c>
      <c r="I773" s="8">
        <v>5</v>
      </c>
      <c r="J773" s="9">
        <f t="shared" si="2042"/>
        <v>1500</v>
      </c>
      <c r="K773" s="20">
        <v>3750</v>
      </c>
      <c r="L773" s="10">
        <f t="shared" si="2043"/>
        <v>3.5</v>
      </c>
      <c r="M773" s="10">
        <f t="shared" si="2044"/>
        <v>5250</v>
      </c>
    </row>
    <row r="774" spans="1:13">
      <c r="A774" s="12">
        <v>43034</v>
      </c>
      <c r="B774" s="6" t="s">
        <v>49</v>
      </c>
      <c r="C774" s="13" t="s">
        <v>19</v>
      </c>
      <c r="D774" s="5">
        <v>420</v>
      </c>
      <c r="E774" s="6">
        <v>1500</v>
      </c>
      <c r="F774" s="7" t="s">
        <v>13</v>
      </c>
      <c r="G774" s="8">
        <v>4.5</v>
      </c>
      <c r="H774" s="8">
        <v>5.5</v>
      </c>
      <c r="I774" s="8">
        <v>7.5</v>
      </c>
      <c r="J774" s="9">
        <f t="shared" ref="J774" si="2045">(IF(F774="SELL",G774-H774,IF(F774="BUY",H774-G774)))*E774</f>
        <v>1500</v>
      </c>
      <c r="K774" s="20">
        <v>3000</v>
      </c>
      <c r="L774" s="10">
        <f t="shared" ref="L774:L775" si="2046">(K774+J774)/E774</f>
        <v>3</v>
      </c>
      <c r="M774" s="10">
        <f t="shared" ref="M774:M775" si="2047">L774*E774</f>
        <v>4500</v>
      </c>
    </row>
    <row r="775" spans="1:13">
      <c r="A775" s="12">
        <v>43033</v>
      </c>
      <c r="B775" s="6" t="s">
        <v>46</v>
      </c>
      <c r="C775" s="13" t="s">
        <v>19</v>
      </c>
      <c r="D775" s="5">
        <v>600</v>
      </c>
      <c r="E775" s="6">
        <v>1500</v>
      </c>
      <c r="F775" s="7" t="s">
        <v>13</v>
      </c>
      <c r="G775" s="8">
        <v>5</v>
      </c>
      <c r="H775" s="8">
        <v>0</v>
      </c>
      <c r="I775" s="8">
        <v>0</v>
      </c>
      <c r="J775" s="9">
        <v>0</v>
      </c>
      <c r="K775" s="20">
        <v>0</v>
      </c>
      <c r="L775" s="10">
        <f t="shared" si="2046"/>
        <v>0</v>
      </c>
      <c r="M775" s="10">
        <f t="shared" si="2047"/>
        <v>0</v>
      </c>
    </row>
    <row r="776" spans="1:13">
      <c r="A776" s="12">
        <v>43032</v>
      </c>
      <c r="B776" s="6" t="s">
        <v>32</v>
      </c>
      <c r="C776" s="13" t="s">
        <v>19</v>
      </c>
      <c r="D776" s="5">
        <v>400</v>
      </c>
      <c r="E776" s="6">
        <v>2000</v>
      </c>
      <c r="F776" s="7" t="s">
        <v>13</v>
      </c>
      <c r="G776" s="8">
        <v>3.3</v>
      </c>
      <c r="H776" s="8">
        <v>5</v>
      </c>
      <c r="I776" s="8">
        <v>7</v>
      </c>
      <c r="J776" s="9">
        <f t="shared" ref="J776" si="2048">(IF(F776="SELL",G776-H776,IF(F776="BUY",H776-G776)))*E776</f>
        <v>3400.0000000000005</v>
      </c>
      <c r="K776" s="20">
        <v>4000</v>
      </c>
      <c r="L776" s="10">
        <f t="shared" ref="L776" si="2049">(K776+J776)/E776</f>
        <v>3.7</v>
      </c>
      <c r="M776" s="10">
        <f t="shared" ref="M776" si="2050">L776*E776</f>
        <v>7400</v>
      </c>
    </row>
    <row r="777" spans="1:13">
      <c r="A777" s="12">
        <v>43031</v>
      </c>
      <c r="B777" s="6" t="s">
        <v>48</v>
      </c>
      <c r="C777" s="13" t="s">
        <v>19</v>
      </c>
      <c r="D777" s="5">
        <v>410</v>
      </c>
      <c r="E777" s="6">
        <v>2500</v>
      </c>
      <c r="F777" s="7" t="s">
        <v>13</v>
      </c>
      <c r="G777" s="8">
        <v>5</v>
      </c>
      <c r="H777" s="8">
        <v>6.1</v>
      </c>
      <c r="I777" s="8">
        <v>0</v>
      </c>
      <c r="J777" s="9">
        <f t="shared" ref="J777:J778" si="2051">(IF(F777="SELL",G777-H777,IF(F777="BUY",H777-G777)))*E777</f>
        <v>2749.9999999999991</v>
      </c>
      <c r="K777" s="20">
        <v>0</v>
      </c>
      <c r="L777" s="10">
        <f t="shared" ref="L777" si="2052">(K777+J777)/E777</f>
        <v>1.0999999999999996</v>
      </c>
      <c r="M777" s="10">
        <f t="shared" ref="M777" si="2053">L777*E777</f>
        <v>2749.9999999999991</v>
      </c>
    </row>
    <row r="778" spans="1:13">
      <c r="A778" s="12">
        <v>43031</v>
      </c>
      <c r="B778" s="6" t="s">
        <v>47</v>
      </c>
      <c r="C778" s="13" t="s">
        <v>19</v>
      </c>
      <c r="D778" s="5">
        <v>440</v>
      </c>
      <c r="E778" s="6">
        <v>2000</v>
      </c>
      <c r="F778" s="7" t="s">
        <v>13</v>
      </c>
      <c r="G778" s="8">
        <v>5.5</v>
      </c>
      <c r="H778" s="8">
        <v>7</v>
      </c>
      <c r="I778" s="8">
        <v>0</v>
      </c>
      <c r="J778" s="9">
        <f t="shared" si="2051"/>
        <v>3000</v>
      </c>
      <c r="K778" s="20">
        <v>0</v>
      </c>
      <c r="L778" s="10">
        <f t="shared" ref="L778" si="2054">(K778+J778)/E778</f>
        <v>1.5</v>
      </c>
      <c r="M778" s="10">
        <f t="shared" ref="M778" si="2055">L778*E778</f>
        <v>3000</v>
      </c>
    </row>
    <row r="779" spans="1:13">
      <c r="A779" s="12">
        <v>43026</v>
      </c>
      <c r="B779" s="6" t="s">
        <v>32</v>
      </c>
      <c r="C779" s="13" t="s">
        <v>19</v>
      </c>
      <c r="D779" s="5">
        <v>400</v>
      </c>
      <c r="E779" s="6">
        <v>2000</v>
      </c>
      <c r="F779" s="7" t="s">
        <v>13</v>
      </c>
      <c r="G779" s="8">
        <v>7</v>
      </c>
      <c r="H779" s="8">
        <v>8.5</v>
      </c>
      <c r="I779" s="8">
        <v>0</v>
      </c>
      <c r="J779" s="9">
        <f t="shared" ref="J779:J780" si="2056">(IF(F779="SELL",G779-H779,IF(F779="BUY",H779-G779)))*E779</f>
        <v>3000</v>
      </c>
      <c r="K779" s="20">
        <v>0</v>
      </c>
      <c r="L779" s="10">
        <f t="shared" ref="L779" si="2057">(K779+J779)/E779</f>
        <v>1.5</v>
      </c>
      <c r="M779" s="10">
        <f t="shared" ref="M779" si="2058">L779*E779</f>
        <v>3000</v>
      </c>
    </row>
    <row r="780" spans="1:13">
      <c r="A780" s="12">
        <v>43026</v>
      </c>
      <c r="B780" s="6" t="s">
        <v>46</v>
      </c>
      <c r="C780" s="13" t="s">
        <v>19</v>
      </c>
      <c r="D780" s="5">
        <v>580</v>
      </c>
      <c r="E780" s="6">
        <v>1500</v>
      </c>
      <c r="F780" s="7" t="s">
        <v>13</v>
      </c>
      <c r="G780" s="8">
        <v>9.5</v>
      </c>
      <c r="H780" s="8">
        <v>11</v>
      </c>
      <c r="I780" s="8">
        <v>0</v>
      </c>
      <c r="J780" s="9">
        <f t="shared" si="2056"/>
        <v>2250</v>
      </c>
      <c r="K780" s="20">
        <v>0</v>
      </c>
      <c r="L780" s="10">
        <f t="shared" ref="L780" si="2059">(K780+J780)/E780</f>
        <v>1.5</v>
      </c>
      <c r="M780" s="10">
        <f t="shared" ref="M780" si="2060">L780*E780</f>
        <v>2250</v>
      </c>
    </row>
    <row r="781" spans="1:13">
      <c r="A781" s="12">
        <v>43025</v>
      </c>
      <c r="B781" s="6" t="s">
        <v>34</v>
      </c>
      <c r="C781" s="13" t="s">
        <v>19</v>
      </c>
      <c r="D781" s="5">
        <v>1600</v>
      </c>
      <c r="E781" s="6">
        <v>500</v>
      </c>
      <c r="F781" s="7" t="s">
        <v>13</v>
      </c>
      <c r="G781" s="8">
        <v>28</v>
      </c>
      <c r="H781" s="8">
        <v>34</v>
      </c>
      <c r="I781" s="8">
        <v>0</v>
      </c>
      <c r="J781" s="9">
        <f t="shared" ref="J781" si="2061">(IF(F781="SELL",G781-H781,IF(F781="BUY",H781-G781)))*E781</f>
        <v>3000</v>
      </c>
      <c r="K781" s="20">
        <v>0</v>
      </c>
      <c r="L781" s="10">
        <v>0</v>
      </c>
      <c r="M781" s="10">
        <v>3000</v>
      </c>
    </row>
    <row r="782" spans="1:13">
      <c r="A782" s="12">
        <v>43021</v>
      </c>
      <c r="B782" s="6" t="s">
        <v>20</v>
      </c>
      <c r="C782" s="13" t="s">
        <v>19</v>
      </c>
      <c r="D782" s="5">
        <v>310</v>
      </c>
      <c r="E782" s="6">
        <v>3084</v>
      </c>
      <c r="F782" s="7" t="s">
        <v>13</v>
      </c>
      <c r="G782" s="8">
        <v>8.1999999999999993</v>
      </c>
      <c r="H782" s="8">
        <v>9</v>
      </c>
      <c r="I782" s="8">
        <v>0</v>
      </c>
      <c r="J782" s="9">
        <f t="shared" ref="J782:J791" si="2062">(IF(F782="SELL",G782-H782,IF(F782="BUY",H782-G782)))*E782</f>
        <v>2467.2000000000021</v>
      </c>
      <c r="K782" s="20">
        <v>0</v>
      </c>
      <c r="L782" s="10">
        <f t="shared" ref="L782:L791" si="2063">(K782+J782)/E782</f>
        <v>0.80000000000000071</v>
      </c>
      <c r="M782" s="10">
        <f t="shared" ref="M782:M793" si="2064">L782*E782</f>
        <v>2467.2000000000021</v>
      </c>
    </row>
    <row r="783" spans="1:13">
      <c r="A783" s="12">
        <v>43020</v>
      </c>
      <c r="B783" s="6" t="s">
        <v>21</v>
      </c>
      <c r="C783" s="13" t="s">
        <v>19</v>
      </c>
      <c r="D783" s="5">
        <v>620</v>
      </c>
      <c r="E783" s="6">
        <v>1500</v>
      </c>
      <c r="F783" s="7" t="s">
        <v>13</v>
      </c>
      <c r="G783" s="8">
        <v>14</v>
      </c>
      <c r="H783" s="8">
        <v>15.5</v>
      </c>
      <c r="I783" s="8">
        <v>0</v>
      </c>
      <c r="J783" s="9">
        <f t="shared" si="2062"/>
        <v>2250</v>
      </c>
      <c r="K783" s="20">
        <v>0</v>
      </c>
      <c r="L783" s="10">
        <f t="shared" si="2063"/>
        <v>1.5</v>
      </c>
      <c r="M783" s="10">
        <f t="shared" si="2064"/>
        <v>2250</v>
      </c>
    </row>
    <row r="784" spans="1:13">
      <c r="A784" s="12">
        <v>43019</v>
      </c>
      <c r="B784" s="6" t="s">
        <v>22</v>
      </c>
      <c r="C784" s="13" t="s">
        <v>18</v>
      </c>
      <c r="D784" s="5">
        <v>1700</v>
      </c>
      <c r="E784" s="6">
        <v>400</v>
      </c>
      <c r="F784" s="7" t="s">
        <v>13</v>
      </c>
      <c r="G784" s="8">
        <v>21</v>
      </c>
      <c r="H784" s="8">
        <v>26.7</v>
      </c>
      <c r="I784" s="8">
        <v>0</v>
      </c>
      <c r="J784" s="9">
        <f t="shared" si="2062"/>
        <v>2279.9999999999995</v>
      </c>
      <c r="K784" s="20">
        <v>0</v>
      </c>
      <c r="L784" s="10">
        <f t="shared" si="2063"/>
        <v>5.6999999999999993</v>
      </c>
      <c r="M784" s="10">
        <f t="shared" si="2064"/>
        <v>2279.9999999999995</v>
      </c>
    </row>
    <row r="785" spans="1:13">
      <c r="A785" s="12">
        <v>43018</v>
      </c>
      <c r="B785" s="6" t="s">
        <v>23</v>
      </c>
      <c r="C785" s="13" t="s">
        <v>19</v>
      </c>
      <c r="D785" s="5">
        <v>820</v>
      </c>
      <c r="E785" s="6">
        <v>1000</v>
      </c>
      <c r="F785" s="7" t="s">
        <v>13</v>
      </c>
      <c r="G785" s="8">
        <v>21.5</v>
      </c>
      <c r="H785" s="8">
        <v>24</v>
      </c>
      <c r="I785" s="8">
        <v>0</v>
      </c>
      <c r="J785" s="9">
        <f t="shared" si="2062"/>
        <v>2500</v>
      </c>
      <c r="K785" s="20">
        <v>0</v>
      </c>
      <c r="L785" s="10">
        <f t="shared" si="2063"/>
        <v>2.5</v>
      </c>
      <c r="M785" s="10">
        <f t="shared" si="2064"/>
        <v>2500</v>
      </c>
    </row>
    <row r="786" spans="1:13">
      <c r="A786" s="12">
        <v>43017</v>
      </c>
      <c r="B786" s="6" t="s">
        <v>24</v>
      </c>
      <c r="C786" s="13" t="s">
        <v>19</v>
      </c>
      <c r="D786" s="5">
        <v>540</v>
      </c>
      <c r="E786" s="6">
        <v>1300</v>
      </c>
      <c r="F786" s="7" t="s">
        <v>13</v>
      </c>
      <c r="G786" s="8">
        <v>9.1999999999999993</v>
      </c>
      <c r="H786" s="8">
        <v>0</v>
      </c>
      <c r="I786" s="8">
        <v>0</v>
      </c>
      <c r="J786" s="9">
        <v>0</v>
      </c>
      <c r="K786" s="20">
        <v>0</v>
      </c>
      <c r="L786" s="10">
        <f t="shared" si="2063"/>
        <v>0</v>
      </c>
      <c r="M786" s="10">
        <f t="shared" si="2064"/>
        <v>0</v>
      </c>
    </row>
    <row r="787" spans="1:13">
      <c r="A787" s="12">
        <v>43014</v>
      </c>
      <c r="B787" s="6" t="s">
        <v>25</v>
      </c>
      <c r="C787" s="13" t="s">
        <v>19</v>
      </c>
      <c r="D787" s="5">
        <v>320</v>
      </c>
      <c r="E787" s="6">
        <v>3200</v>
      </c>
      <c r="F787" s="7" t="s">
        <v>13</v>
      </c>
      <c r="G787" s="8">
        <v>8.1</v>
      </c>
      <c r="H787" s="8">
        <v>9.1</v>
      </c>
      <c r="I787" s="8">
        <v>0</v>
      </c>
      <c r="J787" s="9">
        <f t="shared" si="2062"/>
        <v>3200</v>
      </c>
      <c r="K787" s="20">
        <v>0</v>
      </c>
      <c r="L787" s="10">
        <f t="shared" si="2063"/>
        <v>1</v>
      </c>
      <c r="M787" s="10">
        <f t="shared" si="2064"/>
        <v>3200</v>
      </c>
    </row>
    <row r="788" spans="1:13">
      <c r="A788" s="12">
        <v>43014</v>
      </c>
      <c r="B788" s="6" t="s">
        <v>26</v>
      </c>
      <c r="C788" s="13" t="s">
        <v>19</v>
      </c>
      <c r="D788" s="5">
        <v>1040</v>
      </c>
      <c r="E788" s="6">
        <v>1100</v>
      </c>
      <c r="F788" s="7" t="s">
        <v>13</v>
      </c>
      <c r="G788" s="8">
        <v>17</v>
      </c>
      <c r="H788" s="8">
        <v>20</v>
      </c>
      <c r="I788" s="8">
        <v>0</v>
      </c>
      <c r="J788" s="9">
        <f t="shared" si="2062"/>
        <v>3300</v>
      </c>
      <c r="K788" s="20">
        <v>0</v>
      </c>
      <c r="L788" s="10">
        <f t="shared" si="2063"/>
        <v>3</v>
      </c>
      <c r="M788" s="10">
        <f t="shared" si="2064"/>
        <v>3300</v>
      </c>
    </row>
    <row r="789" spans="1:13">
      <c r="A789" s="12">
        <v>43013</v>
      </c>
      <c r="B789" s="6" t="s">
        <v>22</v>
      </c>
      <c r="C789" s="13" t="s">
        <v>19</v>
      </c>
      <c r="D789" s="5">
        <v>1700</v>
      </c>
      <c r="E789" s="6">
        <v>400</v>
      </c>
      <c r="F789" s="7" t="s">
        <v>13</v>
      </c>
      <c r="G789" s="8">
        <v>35</v>
      </c>
      <c r="H789" s="8">
        <v>41</v>
      </c>
      <c r="I789" s="8">
        <v>0</v>
      </c>
      <c r="J789" s="9">
        <f t="shared" si="2062"/>
        <v>2400</v>
      </c>
      <c r="K789" s="20">
        <v>0</v>
      </c>
      <c r="L789" s="10">
        <f t="shared" si="2063"/>
        <v>6</v>
      </c>
      <c r="M789" s="10">
        <f t="shared" si="2064"/>
        <v>2400</v>
      </c>
    </row>
    <row r="790" spans="1:13">
      <c r="A790" s="12">
        <v>43012</v>
      </c>
      <c r="B790" s="6" t="s">
        <v>27</v>
      </c>
      <c r="C790" s="13" t="s">
        <v>18</v>
      </c>
      <c r="D790" s="5">
        <v>600</v>
      </c>
      <c r="E790" s="6">
        <v>1500</v>
      </c>
      <c r="F790" s="7" t="s">
        <v>13</v>
      </c>
      <c r="G790" s="8">
        <v>15.1</v>
      </c>
      <c r="H790" s="8">
        <v>17</v>
      </c>
      <c r="I790" s="8">
        <v>0</v>
      </c>
      <c r="J790" s="9">
        <f t="shared" si="2062"/>
        <v>2850.0000000000005</v>
      </c>
      <c r="K790" s="20">
        <v>0</v>
      </c>
      <c r="L790" s="10">
        <f t="shared" si="2063"/>
        <v>1.9000000000000004</v>
      </c>
      <c r="M790" s="10">
        <f t="shared" si="2064"/>
        <v>2850.0000000000005</v>
      </c>
    </row>
    <row r="791" spans="1:13">
      <c r="A791" s="12">
        <v>43011</v>
      </c>
      <c r="B791" s="6" t="s">
        <v>28</v>
      </c>
      <c r="C791" s="13" t="s">
        <v>19</v>
      </c>
      <c r="D791" s="5">
        <v>175</v>
      </c>
      <c r="E791" s="6">
        <v>3500</v>
      </c>
      <c r="F791" s="7" t="s">
        <v>13</v>
      </c>
      <c r="G791" s="8">
        <v>7.55</v>
      </c>
      <c r="H791" s="8">
        <v>8.5500000000000007</v>
      </c>
      <c r="I791" s="8">
        <v>0</v>
      </c>
      <c r="J791" s="9">
        <f t="shared" si="2062"/>
        <v>3500.0000000000032</v>
      </c>
      <c r="K791" s="20">
        <v>0</v>
      </c>
      <c r="L791" s="10">
        <f t="shared" si="2063"/>
        <v>1.0000000000000009</v>
      </c>
      <c r="M791" s="10">
        <f t="shared" si="2064"/>
        <v>3500.0000000000032</v>
      </c>
    </row>
    <row r="792" spans="1:13">
      <c r="A792" s="12">
        <v>43011</v>
      </c>
      <c r="B792" s="6" t="s">
        <v>17</v>
      </c>
      <c r="C792" s="13" t="s">
        <v>18</v>
      </c>
      <c r="D792" s="5">
        <v>350</v>
      </c>
      <c r="E792" s="6">
        <v>3000</v>
      </c>
      <c r="F792" s="7" t="s">
        <v>13</v>
      </c>
      <c r="G792" s="8">
        <v>9.5500000000000007</v>
      </c>
      <c r="H792" s="8">
        <v>0</v>
      </c>
      <c r="I792" s="8">
        <v>0</v>
      </c>
      <c r="J792" s="9">
        <v>0</v>
      </c>
      <c r="K792" s="20">
        <v>0</v>
      </c>
      <c r="L792" s="10">
        <v>0</v>
      </c>
      <c r="M792" s="10">
        <f t="shared" si="2064"/>
        <v>0</v>
      </c>
    </row>
    <row r="793" spans="1:13">
      <c r="A793" s="12">
        <v>43007</v>
      </c>
      <c r="B793" s="6" t="s">
        <v>29</v>
      </c>
      <c r="C793" s="13" t="s">
        <v>19</v>
      </c>
      <c r="D793" s="5">
        <v>380</v>
      </c>
      <c r="E793" s="6">
        <v>3000</v>
      </c>
      <c r="F793" s="7" t="s">
        <v>13</v>
      </c>
      <c r="G793" s="8">
        <v>12.5</v>
      </c>
      <c r="H793" s="8">
        <v>0</v>
      </c>
      <c r="I793" s="8">
        <v>0</v>
      </c>
      <c r="J793" s="9">
        <v>0</v>
      </c>
      <c r="K793" s="20">
        <v>0</v>
      </c>
      <c r="L793" s="10">
        <v>0</v>
      </c>
      <c r="M793" s="10">
        <f t="shared" si="2064"/>
        <v>0</v>
      </c>
    </row>
    <row r="794" spans="1:13">
      <c r="A794" s="12">
        <v>43004</v>
      </c>
      <c r="B794" s="6" t="s">
        <v>30</v>
      </c>
      <c r="C794" s="13" t="s">
        <v>18</v>
      </c>
      <c r="D794" s="5">
        <v>470</v>
      </c>
      <c r="E794" s="6">
        <v>3000</v>
      </c>
      <c r="F794" s="7" t="s">
        <v>13</v>
      </c>
      <c r="G794" s="8">
        <v>6</v>
      </c>
      <c r="H794" s="8">
        <v>0</v>
      </c>
      <c r="I794" s="8">
        <v>0</v>
      </c>
      <c r="J794" s="9">
        <v>0</v>
      </c>
      <c r="K794" s="20">
        <v>0</v>
      </c>
      <c r="L794" s="10">
        <v>0</v>
      </c>
      <c r="M794" s="10">
        <f t="shared" ref="M794" si="2065">L794*E794</f>
        <v>0</v>
      </c>
    </row>
    <row r="795" spans="1:13">
      <c r="A795" s="12">
        <v>43000</v>
      </c>
      <c r="B795" s="6" t="s">
        <v>31</v>
      </c>
      <c r="C795" s="13" t="s">
        <v>19</v>
      </c>
      <c r="D795" s="5">
        <v>960</v>
      </c>
      <c r="E795" s="6">
        <v>1000</v>
      </c>
      <c r="F795" s="7" t="s">
        <v>13</v>
      </c>
      <c r="G795" s="8">
        <v>16.5</v>
      </c>
      <c r="H795" s="8">
        <v>13</v>
      </c>
      <c r="I795" s="8">
        <v>0</v>
      </c>
      <c r="J795" s="9">
        <f t="shared" ref="J795:J807" si="2066">(IF(F795="SELL",G795-H795,IF(F795="BUY",H795-G795)))*E795</f>
        <v>-3500</v>
      </c>
      <c r="K795" s="20">
        <v>0</v>
      </c>
      <c r="L795" s="10">
        <v>0</v>
      </c>
      <c r="M795" s="10">
        <v>-3500</v>
      </c>
    </row>
    <row r="796" spans="1:13">
      <c r="A796" s="12">
        <v>42999</v>
      </c>
      <c r="B796" s="6" t="s">
        <v>32</v>
      </c>
      <c r="C796" s="13" t="s">
        <v>19</v>
      </c>
      <c r="D796" s="5">
        <v>400</v>
      </c>
      <c r="E796" s="6">
        <v>2000</v>
      </c>
      <c r="F796" s="7" t="s">
        <v>13</v>
      </c>
      <c r="G796" s="8">
        <v>5</v>
      </c>
      <c r="H796" s="8">
        <v>6.95</v>
      </c>
      <c r="I796" s="8">
        <v>0</v>
      </c>
      <c r="J796" s="9">
        <f t="shared" si="2066"/>
        <v>3900.0000000000005</v>
      </c>
      <c r="K796" s="20">
        <v>0</v>
      </c>
      <c r="L796" s="10">
        <v>0</v>
      </c>
      <c r="M796" s="10">
        <v>3900</v>
      </c>
    </row>
    <row r="797" spans="1:13">
      <c r="A797" s="12">
        <v>42998</v>
      </c>
      <c r="B797" s="6" t="s">
        <v>33</v>
      </c>
      <c r="C797" s="13" t="s">
        <v>19</v>
      </c>
      <c r="D797" s="5">
        <v>680</v>
      </c>
      <c r="E797" s="6">
        <v>2000</v>
      </c>
      <c r="F797" s="7" t="s">
        <v>13</v>
      </c>
      <c r="G797" s="8">
        <v>12</v>
      </c>
      <c r="H797" s="8">
        <v>14</v>
      </c>
      <c r="I797" s="8">
        <v>16</v>
      </c>
      <c r="J797" s="9">
        <f t="shared" si="2066"/>
        <v>4000</v>
      </c>
      <c r="K797" s="20">
        <v>4000</v>
      </c>
      <c r="L797" s="10">
        <f t="shared" ref="L797:L806" si="2067">(K797+J797)/E797</f>
        <v>4</v>
      </c>
      <c r="M797" s="10">
        <f t="shared" ref="M797:M806" si="2068">L797*E797</f>
        <v>8000</v>
      </c>
    </row>
    <row r="798" spans="1:13">
      <c r="A798" s="12">
        <v>42996</v>
      </c>
      <c r="B798" s="6" t="s">
        <v>26</v>
      </c>
      <c r="C798" s="13" t="s">
        <v>19</v>
      </c>
      <c r="D798" s="5">
        <v>1060</v>
      </c>
      <c r="E798" s="6">
        <v>1000</v>
      </c>
      <c r="F798" s="7" t="s">
        <v>13</v>
      </c>
      <c r="G798" s="8">
        <v>27</v>
      </c>
      <c r="H798" s="8">
        <v>30</v>
      </c>
      <c r="I798" s="8">
        <v>0</v>
      </c>
      <c r="J798" s="9">
        <f t="shared" si="2066"/>
        <v>3000</v>
      </c>
      <c r="K798" s="20">
        <v>0</v>
      </c>
      <c r="L798" s="10">
        <f t="shared" si="2067"/>
        <v>3</v>
      </c>
      <c r="M798" s="10">
        <f t="shared" si="2068"/>
        <v>3000</v>
      </c>
    </row>
    <row r="799" spans="1:13">
      <c r="A799" s="12">
        <v>42996</v>
      </c>
      <c r="B799" s="6" t="s">
        <v>34</v>
      </c>
      <c r="C799" s="13" t="s">
        <v>19</v>
      </c>
      <c r="D799" s="5">
        <v>1400</v>
      </c>
      <c r="E799" s="6">
        <v>500</v>
      </c>
      <c r="F799" s="7" t="s">
        <v>13</v>
      </c>
      <c r="G799" s="8">
        <v>38</v>
      </c>
      <c r="H799" s="8">
        <v>43</v>
      </c>
      <c r="I799" s="8">
        <v>50</v>
      </c>
      <c r="J799" s="9">
        <f t="shared" si="2066"/>
        <v>2500</v>
      </c>
      <c r="K799" s="20">
        <v>3500</v>
      </c>
      <c r="L799" s="10">
        <f t="shared" si="2067"/>
        <v>12</v>
      </c>
      <c r="M799" s="10">
        <f t="shared" si="2068"/>
        <v>6000</v>
      </c>
    </row>
    <row r="800" spans="1:13">
      <c r="A800" s="12">
        <v>42993</v>
      </c>
      <c r="B800" s="6" t="s">
        <v>35</v>
      </c>
      <c r="C800" s="13" t="s">
        <v>19</v>
      </c>
      <c r="D800" s="5">
        <v>640</v>
      </c>
      <c r="E800" s="6">
        <v>2000</v>
      </c>
      <c r="F800" s="7" t="s">
        <v>13</v>
      </c>
      <c r="G800" s="8">
        <v>12</v>
      </c>
      <c r="H800" s="8">
        <v>13.5</v>
      </c>
      <c r="I800" s="8">
        <v>0</v>
      </c>
      <c r="J800" s="9">
        <f t="shared" si="2066"/>
        <v>3000</v>
      </c>
      <c r="K800" s="20">
        <v>0</v>
      </c>
      <c r="L800" s="10">
        <f t="shared" si="2067"/>
        <v>1.5</v>
      </c>
      <c r="M800" s="10">
        <f t="shared" si="2068"/>
        <v>3000</v>
      </c>
    </row>
    <row r="801" spans="1:13">
      <c r="A801" s="12">
        <v>42992</v>
      </c>
      <c r="B801" s="6" t="s">
        <v>17</v>
      </c>
      <c r="C801" s="13" t="s">
        <v>18</v>
      </c>
      <c r="D801" s="5">
        <v>340</v>
      </c>
      <c r="E801" s="6">
        <v>3000</v>
      </c>
      <c r="F801" s="7" t="s">
        <v>13</v>
      </c>
      <c r="G801" s="8">
        <v>11</v>
      </c>
      <c r="H801" s="8">
        <v>12.5</v>
      </c>
      <c r="I801" s="8">
        <v>0</v>
      </c>
      <c r="J801" s="9">
        <f t="shared" si="2066"/>
        <v>4500</v>
      </c>
      <c r="K801" s="20">
        <v>0</v>
      </c>
      <c r="L801" s="10">
        <f t="shared" si="2067"/>
        <v>1.5</v>
      </c>
      <c r="M801" s="10">
        <f t="shared" si="2068"/>
        <v>4500</v>
      </c>
    </row>
    <row r="802" spans="1:13">
      <c r="A802" s="12">
        <v>42991</v>
      </c>
      <c r="B802" s="6" t="s">
        <v>36</v>
      </c>
      <c r="C802" s="13" t="s">
        <v>18</v>
      </c>
      <c r="D802" s="5">
        <v>560</v>
      </c>
      <c r="E802" s="6">
        <v>2000</v>
      </c>
      <c r="F802" s="7" t="s">
        <v>13</v>
      </c>
      <c r="G802" s="8">
        <v>13</v>
      </c>
      <c r="H802" s="8">
        <v>15</v>
      </c>
      <c r="I802" s="8">
        <v>0</v>
      </c>
      <c r="J802" s="9">
        <f t="shared" si="2066"/>
        <v>4000</v>
      </c>
      <c r="K802" s="20">
        <v>0</v>
      </c>
      <c r="L802" s="10">
        <f t="shared" si="2067"/>
        <v>2</v>
      </c>
      <c r="M802" s="10">
        <f t="shared" si="2068"/>
        <v>4000</v>
      </c>
    </row>
    <row r="803" spans="1:13">
      <c r="A803" s="12">
        <v>42991</v>
      </c>
      <c r="B803" s="6" t="s">
        <v>37</v>
      </c>
      <c r="C803" s="13" t="s">
        <v>18</v>
      </c>
      <c r="D803" s="5">
        <v>3500</v>
      </c>
      <c r="E803" s="6">
        <v>330</v>
      </c>
      <c r="F803" s="7" t="s">
        <v>13</v>
      </c>
      <c r="G803" s="8">
        <v>7.85</v>
      </c>
      <c r="H803" s="8">
        <v>8.85</v>
      </c>
      <c r="I803" s="8">
        <v>0</v>
      </c>
      <c r="J803" s="9">
        <f t="shared" si="2066"/>
        <v>330</v>
      </c>
      <c r="K803" s="20">
        <v>0</v>
      </c>
      <c r="L803" s="10">
        <f t="shared" si="2067"/>
        <v>1</v>
      </c>
      <c r="M803" s="10">
        <f t="shared" si="2068"/>
        <v>330</v>
      </c>
    </row>
    <row r="804" spans="1:13">
      <c r="A804" s="12">
        <v>43020</v>
      </c>
      <c r="B804" s="6" t="s">
        <v>38</v>
      </c>
      <c r="C804" s="13" t="s">
        <v>19</v>
      </c>
      <c r="D804" s="5">
        <v>680</v>
      </c>
      <c r="E804" s="6">
        <v>1100</v>
      </c>
      <c r="F804" s="7" t="s">
        <v>13</v>
      </c>
      <c r="G804" s="8">
        <v>20</v>
      </c>
      <c r="H804" s="8">
        <v>22.5</v>
      </c>
      <c r="I804" s="8">
        <v>0</v>
      </c>
      <c r="J804" s="9">
        <f t="shared" si="2066"/>
        <v>2750</v>
      </c>
      <c r="K804" s="20">
        <v>0</v>
      </c>
      <c r="L804" s="10">
        <f t="shared" si="2067"/>
        <v>2.5</v>
      </c>
      <c r="M804" s="10">
        <f t="shared" si="2068"/>
        <v>2750</v>
      </c>
    </row>
    <row r="805" spans="1:13">
      <c r="A805" s="12">
        <v>43020</v>
      </c>
      <c r="B805" s="6" t="s">
        <v>39</v>
      </c>
      <c r="C805" s="13" t="s">
        <v>19</v>
      </c>
      <c r="D805" s="5">
        <v>120</v>
      </c>
      <c r="E805" s="6">
        <v>7000</v>
      </c>
      <c r="F805" s="7" t="s">
        <v>13</v>
      </c>
      <c r="G805" s="8">
        <v>2.5499999999999998</v>
      </c>
      <c r="H805" s="8">
        <v>2.7</v>
      </c>
      <c r="I805" s="8">
        <v>0</v>
      </c>
      <c r="J805" s="9">
        <f t="shared" si="2066"/>
        <v>1050.0000000000025</v>
      </c>
      <c r="K805" s="20">
        <v>0</v>
      </c>
      <c r="L805" s="10">
        <f t="shared" si="2067"/>
        <v>0.15000000000000036</v>
      </c>
      <c r="M805" s="10">
        <f t="shared" si="2068"/>
        <v>1050.0000000000025</v>
      </c>
    </row>
    <row r="806" spans="1:13">
      <c r="A806" s="12">
        <v>42989</v>
      </c>
      <c r="B806" s="6" t="s">
        <v>40</v>
      </c>
      <c r="C806" s="13" t="s">
        <v>19</v>
      </c>
      <c r="D806" s="5">
        <v>450</v>
      </c>
      <c r="E806" s="6">
        <v>2500</v>
      </c>
      <c r="F806" s="7" t="s">
        <v>13</v>
      </c>
      <c r="G806" s="8">
        <v>15</v>
      </c>
      <c r="H806" s="8">
        <v>16.5</v>
      </c>
      <c r="I806" s="8">
        <v>0</v>
      </c>
      <c r="J806" s="9">
        <f t="shared" si="2066"/>
        <v>3750</v>
      </c>
      <c r="K806" s="20">
        <v>0</v>
      </c>
      <c r="L806" s="10">
        <f t="shared" si="2067"/>
        <v>1.5</v>
      </c>
      <c r="M806" s="10">
        <f t="shared" si="2068"/>
        <v>3750</v>
      </c>
    </row>
    <row r="807" spans="1:13">
      <c r="A807" s="12">
        <v>42989</v>
      </c>
      <c r="B807" s="6" t="s">
        <v>41</v>
      </c>
      <c r="C807" s="13" t="s">
        <v>19</v>
      </c>
      <c r="D807" s="5">
        <v>700</v>
      </c>
      <c r="E807" s="6">
        <v>1500</v>
      </c>
      <c r="F807" s="7" t="s">
        <v>13</v>
      </c>
      <c r="G807" s="8">
        <v>24</v>
      </c>
      <c r="H807" s="8">
        <v>26</v>
      </c>
      <c r="I807" s="8">
        <v>0</v>
      </c>
      <c r="J807" s="9">
        <f t="shared" si="2066"/>
        <v>3000</v>
      </c>
      <c r="K807" s="20">
        <v>0</v>
      </c>
      <c r="L807" s="10">
        <f t="shared" ref="L807" si="2069">(K807+J807)/E807</f>
        <v>2</v>
      </c>
      <c r="M807" s="10">
        <f t="shared" ref="M807" si="2070">L807*E807</f>
        <v>3000</v>
      </c>
    </row>
    <row r="808" spans="1:13">
      <c r="A808" s="12">
        <v>42986</v>
      </c>
      <c r="B808" s="6" t="s">
        <v>31</v>
      </c>
      <c r="C808" s="13" t="s">
        <v>18</v>
      </c>
      <c r="D808" s="5">
        <v>940</v>
      </c>
      <c r="E808" s="6">
        <v>1000</v>
      </c>
      <c r="F808" s="7" t="s">
        <v>13</v>
      </c>
      <c r="G808" s="8">
        <v>37</v>
      </c>
      <c r="H808" s="8">
        <v>38.799999999999997</v>
      </c>
      <c r="I808" s="8">
        <v>0</v>
      </c>
      <c r="J808" s="9">
        <f t="shared" ref="J808:J814" si="2071">(IF(F808="SELL",G808-H808,IF(F808="BUY",H808-G808)))*E808</f>
        <v>1799.9999999999973</v>
      </c>
      <c r="K808" s="20">
        <v>0</v>
      </c>
      <c r="L808" s="10">
        <f t="shared" ref="L808:L814" si="2072">(K808+J808)/E808</f>
        <v>1.7999999999999974</v>
      </c>
      <c r="M808" s="10">
        <f t="shared" ref="M808:M814" si="2073">L808*E808</f>
        <v>1799.9999999999973</v>
      </c>
    </row>
    <row r="809" spans="1:13">
      <c r="A809" s="12">
        <v>42986</v>
      </c>
      <c r="B809" s="6" t="s">
        <v>32</v>
      </c>
      <c r="C809" s="13" t="s">
        <v>19</v>
      </c>
      <c r="D809" s="5">
        <v>410</v>
      </c>
      <c r="E809" s="6">
        <v>2000</v>
      </c>
      <c r="F809" s="7" t="s">
        <v>13</v>
      </c>
      <c r="G809" s="8">
        <v>10</v>
      </c>
      <c r="H809" s="8">
        <v>11</v>
      </c>
      <c r="I809" s="8">
        <v>12</v>
      </c>
      <c r="J809" s="9">
        <f t="shared" si="2071"/>
        <v>2000</v>
      </c>
      <c r="K809" s="20">
        <v>2000</v>
      </c>
      <c r="L809" s="10">
        <f t="shared" si="2072"/>
        <v>2</v>
      </c>
      <c r="M809" s="10">
        <f t="shared" si="2073"/>
        <v>4000</v>
      </c>
    </row>
    <row r="810" spans="1:13">
      <c r="A810" s="12">
        <v>42986</v>
      </c>
      <c r="B810" s="6" t="s">
        <v>42</v>
      </c>
      <c r="C810" s="13" t="s">
        <v>18</v>
      </c>
      <c r="D810" s="5">
        <v>460</v>
      </c>
      <c r="E810" s="6">
        <v>1575</v>
      </c>
      <c r="F810" s="7" t="s">
        <v>13</v>
      </c>
      <c r="G810" s="8">
        <v>13</v>
      </c>
      <c r="H810" s="8">
        <v>14.2</v>
      </c>
      <c r="I810" s="8">
        <v>0</v>
      </c>
      <c r="J810" s="9">
        <f t="shared" si="2071"/>
        <v>1889.9999999999989</v>
      </c>
      <c r="K810" s="20">
        <v>0</v>
      </c>
      <c r="L810" s="10">
        <f t="shared" si="2072"/>
        <v>1.1999999999999993</v>
      </c>
      <c r="M810" s="10">
        <f t="shared" si="2073"/>
        <v>1889.9999999999989</v>
      </c>
    </row>
    <row r="811" spans="1:13">
      <c r="A811" s="12">
        <v>42985</v>
      </c>
      <c r="B811" s="6" t="s">
        <v>43</v>
      </c>
      <c r="C811" s="13" t="s">
        <v>19</v>
      </c>
      <c r="D811" s="5">
        <v>125</v>
      </c>
      <c r="E811" s="6">
        <v>3500</v>
      </c>
      <c r="F811" s="7" t="s">
        <v>13</v>
      </c>
      <c r="G811" s="8">
        <v>7</v>
      </c>
      <c r="H811" s="8">
        <v>8</v>
      </c>
      <c r="I811" s="8">
        <v>0</v>
      </c>
      <c r="J811" s="9">
        <f t="shared" si="2071"/>
        <v>3500</v>
      </c>
      <c r="K811" s="20">
        <v>0</v>
      </c>
      <c r="L811" s="10">
        <f t="shared" si="2072"/>
        <v>1</v>
      </c>
      <c r="M811" s="10">
        <f t="shared" si="2073"/>
        <v>3500</v>
      </c>
    </row>
    <row r="812" spans="1:13">
      <c r="A812" s="12">
        <v>42985</v>
      </c>
      <c r="B812" s="6" t="s">
        <v>37</v>
      </c>
      <c r="C812" s="13" t="s">
        <v>19</v>
      </c>
      <c r="D812" s="5">
        <v>325</v>
      </c>
      <c r="E812" s="6">
        <v>3500</v>
      </c>
      <c r="F812" s="7" t="s">
        <v>13</v>
      </c>
      <c r="G812" s="8">
        <v>8.25</v>
      </c>
      <c r="H812" s="8">
        <v>9.25</v>
      </c>
      <c r="I812" s="8">
        <v>0</v>
      </c>
      <c r="J812" s="9">
        <f t="shared" si="2071"/>
        <v>3500</v>
      </c>
      <c r="K812" s="20">
        <v>0</v>
      </c>
      <c r="L812" s="10">
        <f t="shared" si="2072"/>
        <v>1</v>
      </c>
      <c r="M812" s="10">
        <f t="shared" si="2073"/>
        <v>3500</v>
      </c>
    </row>
    <row r="813" spans="1:13">
      <c r="A813" s="12">
        <v>42984</v>
      </c>
      <c r="B813" s="6" t="s">
        <v>44</v>
      </c>
      <c r="C813" s="13" t="s">
        <v>19</v>
      </c>
      <c r="D813" s="5">
        <v>1840</v>
      </c>
      <c r="E813" s="6">
        <v>500</v>
      </c>
      <c r="F813" s="7" t="s">
        <v>13</v>
      </c>
      <c r="G813" s="8">
        <v>53</v>
      </c>
      <c r="H813" s="8">
        <v>60</v>
      </c>
      <c r="I813" s="8">
        <v>0</v>
      </c>
      <c r="J813" s="9">
        <f t="shared" si="2071"/>
        <v>3500</v>
      </c>
      <c r="K813" s="20">
        <v>0</v>
      </c>
      <c r="L813" s="10">
        <f t="shared" si="2072"/>
        <v>7</v>
      </c>
      <c r="M813" s="10">
        <f t="shared" si="2073"/>
        <v>3500</v>
      </c>
    </row>
    <row r="814" spans="1:13">
      <c r="A814" s="12">
        <v>42984</v>
      </c>
      <c r="B814" s="6" t="s">
        <v>45</v>
      </c>
      <c r="C814" s="13" t="s">
        <v>19</v>
      </c>
      <c r="D814" s="5">
        <v>160</v>
      </c>
      <c r="E814" s="6">
        <v>3500</v>
      </c>
      <c r="F814" s="7" t="s">
        <v>13</v>
      </c>
      <c r="G814" s="8">
        <v>5</v>
      </c>
      <c r="H814" s="8">
        <v>5.5</v>
      </c>
      <c r="I814" s="8">
        <v>0</v>
      </c>
      <c r="J814" s="9">
        <f t="shared" si="2071"/>
        <v>1750</v>
      </c>
      <c r="K814" s="20">
        <v>0</v>
      </c>
      <c r="L814" s="10">
        <f t="shared" si="2072"/>
        <v>0.5</v>
      </c>
      <c r="M814" s="10">
        <f t="shared" si="2073"/>
        <v>1750</v>
      </c>
    </row>
    <row r="815" spans="1:13">
      <c r="A815" s="12">
        <v>42982</v>
      </c>
      <c r="B815" s="6" t="s">
        <v>37</v>
      </c>
      <c r="C815" s="13" t="s">
        <v>19</v>
      </c>
      <c r="D815" s="5">
        <v>310</v>
      </c>
      <c r="E815" s="6">
        <v>3500</v>
      </c>
      <c r="F815" s="7" t="s">
        <v>13</v>
      </c>
      <c r="G815" s="8">
        <v>15</v>
      </c>
      <c r="H815" s="8">
        <v>16</v>
      </c>
      <c r="I815" s="8">
        <v>0</v>
      </c>
      <c r="J815" s="9">
        <f t="shared" ref="J815:J816" si="2074">(IF(F815="SELL",G815-H815,IF(F815="BUY",H815-G815)))*E815</f>
        <v>3500</v>
      </c>
      <c r="K815" s="20">
        <v>0</v>
      </c>
      <c r="L815" s="10">
        <f t="shared" ref="L815:L816" si="2075">(K815+J815)/E815</f>
        <v>1</v>
      </c>
      <c r="M815" s="10">
        <f t="shared" ref="M815:M816" si="2076">L815*E815</f>
        <v>3500</v>
      </c>
    </row>
    <row r="816" spans="1:13">
      <c r="A816" s="14">
        <v>42979</v>
      </c>
      <c r="B816" s="6" t="s">
        <v>33</v>
      </c>
      <c r="C816" s="13" t="s">
        <v>19</v>
      </c>
      <c r="D816" s="5">
        <v>650</v>
      </c>
      <c r="E816" s="6">
        <v>2000</v>
      </c>
      <c r="F816" s="7" t="s">
        <v>13</v>
      </c>
      <c r="G816" s="8">
        <v>16.5</v>
      </c>
      <c r="H816" s="8">
        <v>19</v>
      </c>
      <c r="I816" s="8">
        <v>0</v>
      </c>
      <c r="J816" s="9">
        <f t="shared" si="2074"/>
        <v>5000</v>
      </c>
      <c r="K816" s="20">
        <v>0</v>
      </c>
      <c r="L816" s="10">
        <f t="shared" si="2075"/>
        <v>2.5</v>
      </c>
      <c r="M816" s="10">
        <f t="shared" si="2076"/>
        <v>5000</v>
      </c>
    </row>
  </sheetData>
  <mergeCells count="17">
    <mergeCell ref="H6:H8"/>
    <mergeCell ref="I6:I8"/>
    <mergeCell ref="J6:J8"/>
    <mergeCell ref="A1:C5"/>
    <mergeCell ref="D1:M3"/>
    <mergeCell ref="D4:M4"/>
    <mergeCell ref="D5:M5"/>
    <mergeCell ref="K6:K8"/>
    <mergeCell ref="L6:L8"/>
    <mergeCell ref="M6:M8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  <ignoredErrors>
    <ignoredError sqref="J4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Research</cp:lastModifiedBy>
  <dcterms:created xsi:type="dcterms:W3CDTF">2017-10-16T11:00:25Z</dcterms:created>
  <dcterms:modified xsi:type="dcterms:W3CDTF">2020-10-20T11:35:42Z</dcterms:modified>
</cp:coreProperties>
</file>